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/>
  <mc:AlternateContent xmlns:mc="http://schemas.openxmlformats.org/markup-compatibility/2006">
    <mc:Choice Requires="x15">
      <x15ac:absPath xmlns:x15ac="http://schemas.microsoft.com/office/spreadsheetml/2010/11/ac" url="/Users/robertcollins/Dropbox/"/>
    </mc:Choice>
  </mc:AlternateContent>
  <xr:revisionPtr revIDLastSave="0" documentId="8_{C4DFD42B-89FC-9645-8689-EBBDAE315263}" xr6:coauthVersionLast="46" xr6:coauthVersionMax="46" xr10:uidLastSave="{00000000-0000-0000-0000-000000000000}"/>
  <bookViews>
    <workbookView xWindow="0" yWindow="460" windowWidth="30720" windowHeight="13520" xr2:uid="{00000000-000D-0000-FFFF-FFFF00000000}"/>
  </bookViews>
  <sheets>
    <sheet name="New Summary" sheetId="1" r:id="rId1"/>
    <sheet name="Under 6.2" sheetId="2" state="hidden" r:id="rId2"/>
    <sheet name="Minis Draw v2" sheetId="3" r:id="rId3"/>
    <sheet name="Under 7.2" sheetId="4" state="hidden" r:id="rId4"/>
    <sheet name="Under 9.2" sheetId="5" state="hidden" r:id="rId5"/>
    <sheet name="Under 7" sheetId="6" state="hidden" r:id="rId6"/>
    <sheet name="Under 8" sheetId="7" state="hidden" r:id="rId7"/>
    <sheet name="Under 9" sheetId="8" state="hidden" r:id="rId8"/>
  </sheets>
  <definedNames>
    <definedName name="_xlnm._FilterDatabase" localSheetId="2" hidden="1">'Minis Draw v2'!$A$3:$K$450</definedName>
    <definedName name="_xlnm._FilterDatabase" localSheetId="1" hidden="1">'Under 6.2'!$A$14:$Y$317</definedName>
    <definedName name="_xlnm._FilterDatabase" localSheetId="5" hidden="1">'Under 7'!$A$14:$N$196</definedName>
    <definedName name="_xlnm._FilterDatabase" localSheetId="3" hidden="1">'Under 7.2'!$A$14:$Y$173</definedName>
    <definedName name="_xlnm._FilterDatabase" localSheetId="6" hidden="1">'Under 8'!$A$14:$AB$219</definedName>
    <definedName name="_xlnm._FilterDatabase" localSheetId="7" hidden="1">'Under 9'!$A$14:$AB$203</definedName>
    <definedName name="_xlnm._FilterDatabase" localSheetId="4" hidden="1">'Under 9.2'!$A$14:$Y$170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4" i="8" l="1"/>
  <c r="L343" i="8"/>
  <c r="L342" i="8"/>
  <c r="L341" i="8"/>
  <c r="L340" i="8"/>
  <c r="L339" i="8"/>
  <c r="L338" i="8"/>
  <c r="L337" i="8"/>
  <c r="L336" i="8"/>
  <c r="L335" i="8"/>
  <c r="L334" i="8"/>
  <c r="L333" i="8"/>
  <c r="L332" i="8"/>
  <c r="L331" i="8"/>
  <c r="L330" i="8"/>
  <c r="L329" i="8"/>
  <c r="L328" i="8"/>
  <c r="L327" i="8"/>
  <c r="L326" i="8"/>
  <c r="L325" i="8"/>
  <c r="L324" i="8"/>
  <c r="L323" i="8"/>
  <c r="L322" i="8"/>
  <c r="L321" i="8"/>
  <c r="L320" i="8"/>
  <c r="L319" i="8"/>
  <c r="L318" i="8"/>
  <c r="L317" i="8"/>
  <c r="L316" i="8"/>
  <c r="L315" i="8"/>
  <c r="L314" i="8"/>
  <c r="L313" i="8"/>
  <c r="L312" i="8"/>
  <c r="L311" i="8"/>
  <c r="L310" i="8"/>
  <c r="L309" i="8"/>
  <c r="L308" i="8"/>
  <c r="L307" i="8"/>
  <c r="L306" i="8"/>
  <c r="L305" i="8"/>
  <c r="L304" i="8"/>
  <c r="L303" i="8"/>
  <c r="L302" i="8"/>
  <c r="L301" i="8"/>
  <c r="L300" i="8"/>
  <c r="L299" i="8"/>
  <c r="L298" i="8"/>
  <c r="L297" i="8"/>
  <c r="L296" i="8"/>
  <c r="L295" i="8"/>
  <c r="L294" i="8"/>
  <c r="L293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K203" i="8"/>
  <c r="J203" i="8"/>
  <c r="K202" i="8"/>
  <c r="J202" i="8"/>
  <c r="L202" i="8" s="1"/>
  <c r="L201" i="8"/>
  <c r="K201" i="8"/>
  <c r="J201" i="8"/>
  <c r="K200" i="8"/>
  <c r="J200" i="8"/>
  <c r="K199" i="8"/>
  <c r="J199" i="8"/>
  <c r="K198" i="8"/>
  <c r="J198" i="8"/>
  <c r="B198" i="8"/>
  <c r="P197" i="8"/>
  <c r="O197" i="8"/>
  <c r="L197" i="8"/>
  <c r="K197" i="8"/>
  <c r="J197" i="8"/>
  <c r="C197" i="8"/>
  <c r="K196" i="8"/>
  <c r="L196" i="8" s="1"/>
  <c r="J196" i="8"/>
  <c r="K195" i="8"/>
  <c r="J195" i="8"/>
  <c r="K194" i="8"/>
  <c r="J194" i="8"/>
  <c r="K193" i="8"/>
  <c r="J193" i="8"/>
  <c r="L193" i="8" s="1"/>
  <c r="K192" i="8"/>
  <c r="J192" i="8"/>
  <c r="K191" i="8"/>
  <c r="J191" i="8"/>
  <c r="L191" i="8" s="1"/>
  <c r="K190" i="8"/>
  <c r="J190" i="8"/>
  <c r="L190" i="8" s="1"/>
  <c r="K189" i="8"/>
  <c r="L189" i="8" s="1"/>
  <c r="J189" i="8"/>
  <c r="K188" i="8"/>
  <c r="J188" i="8"/>
  <c r="K187" i="8"/>
  <c r="J187" i="8"/>
  <c r="K186" i="8"/>
  <c r="J186" i="8"/>
  <c r="L186" i="8" s="1"/>
  <c r="L185" i="8"/>
  <c r="K185" i="8"/>
  <c r="J185" i="8"/>
  <c r="P184" i="8"/>
  <c r="K184" i="8"/>
  <c r="J184" i="8"/>
  <c r="B184" i="8"/>
  <c r="O184" i="8" s="1"/>
  <c r="P183" i="8"/>
  <c r="O183" i="8"/>
  <c r="K183" i="8"/>
  <c r="J183" i="8"/>
  <c r="L183" i="8" s="1"/>
  <c r="P182" i="8"/>
  <c r="O182" i="8"/>
  <c r="K182" i="8"/>
  <c r="J182" i="8"/>
  <c r="L182" i="8" s="1"/>
  <c r="P181" i="8"/>
  <c r="O181" i="8"/>
  <c r="K181" i="8"/>
  <c r="J181" i="8"/>
  <c r="L181" i="8" s="1"/>
  <c r="K180" i="8"/>
  <c r="J180" i="8"/>
  <c r="L180" i="8" s="1"/>
  <c r="K179" i="8"/>
  <c r="L179" i="8" s="1"/>
  <c r="J179" i="8"/>
  <c r="K178" i="8"/>
  <c r="J178" i="8"/>
  <c r="K177" i="8"/>
  <c r="J177" i="8"/>
  <c r="K176" i="8"/>
  <c r="J176" i="8"/>
  <c r="L176" i="8" s="1"/>
  <c r="L175" i="8"/>
  <c r="K175" i="8"/>
  <c r="J175" i="8"/>
  <c r="K174" i="8"/>
  <c r="L174" i="8" s="1"/>
  <c r="J174" i="8"/>
  <c r="K173" i="8"/>
  <c r="J173" i="8"/>
  <c r="L173" i="8" s="1"/>
  <c r="K172" i="8"/>
  <c r="J172" i="8"/>
  <c r="K171" i="8"/>
  <c r="J171" i="8"/>
  <c r="L171" i="8" s="1"/>
  <c r="O170" i="8"/>
  <c r="K170" i="8"/>
  <c r="L170" i="8" s="1"/>
  <c r="J170" i="8"/>
  <c r="B170" i="8"/>
  <c r="B171" i="8" s="1"/>
  <c r="P169" i="8"/>
  <c r="O169" i="8"/>
  <c r="K169" i="8"/>
  <c r="J169" i="8"/>
  <c r="K168" i="8"/>
  <c r="L168" i="8" s="1"/>
  <c r="J168" i="8"/>
  <c r="K167" i="8"/>
  <c r="J167" i="8"/>
  <c r="K166" i="8"/>
  <c r="J166" i="8"/>
  <c r="K165" i="8"/>
  <c r="J165" i="8"/>
  <c r="L165" i="8" s="1"/>
  <c r="L164" i="8"/>
  <c r="K164" i="8"/>
  <c r="J164" i="8"/>
  <c r="K163" i="8"/>
  <c r="J163" i="8"/>
  <c r="K162" i="8"/>
  <c r="J162" i="8"/>
  <c r="K161" i="8"/>
  <c r="J161" i="8"/>
  <c r="L161" i="8" s="1"/>
  <c r="K160" i="8"/>
  <c r="J160" i="8"/>
  <c r="L160" i="8" s="1"/>
  <c r="K159" i="8"/>
  <c r="L159" i="8" s="1"/>
  <c r="J159" i="8"/>
  <c r="K158" i="8"/>
  <c r="J158" i="8"/>
  <c r="L158" i="8" s="1"/>
  <c r="K157" i="8"/>
  <c r="J157" i="8"/>
  <c r="K156" i="8"/>
  <c r="L156" i="8" s="1"/>
  <c r="J156" i="8"/>
  <c r="P155" i="8"/>
  <c r="K155" i="8"/>
  <c r="L155" i="8" s="1"/>
  <c r="J155" i="8"/>
  <c r="B155" i="8"/>
  <c r="O155" i="8" s="1"/>
  <c r="K154" i="8"/>
  <c r="J154" i="8"/>
  <c r="L154" i="8" s="1"/>
  <c r="K153" i="8"/>
  <c r="J153" i="8"/>
  <c r="L153" i="8" s="1"/>
  <c r="K152" i="8"/>
  <c r="L152" i="8" s="1"/>
  <c r="J152" i="8"/>
  <c r="K151" i="8"/>
  <c r="L151" i="8" s="1"/>
  <c r="J151" i="8"/>
  <c r="K150" i="8"/>
  <c r="J150" i="8"/>
  <c r="K149" i="8"/>
  <c r="J149" i="8"/>
  <c r="L148" i="8"/>
  <c r="K148" i="8"/>
  <c r="J148" i="8"/>
  <c r="K147" i="8"/>
  <c r="L147" i="8" s="1"/>
  <c r="J147" i="8"/>
  <c r="K146" i="8"/>
  <c r="J146" i="8"/>
  <c r="K145" i="8"/>
  <c r="J145" i="8"/>
  <c r="K144" i="8"/>
  <c r="J144" i="8"/>
  <c r="L144" i="8" s="1"/>
  <c r="K143" i="8"/>
  <c r="J143" i="8"/>
  <c r="K142" i="8"/>
  <c r="J142" i="8"/>
  <c r="K141" i="8"/>
  <c r="J141" i="8"/>
  <c r="L141" i="8" s="1"/>
  <c r="B141" i="8"/>
  <c r="L140" i="8"/>
  <c r="K140" i="8"/>
  <c r="J140" i="8"/>
  <c r="K139" i="8"/>
  <c r="L139" i="8" s="1"/>
  <c r="J139" i="8"/>
  <c r="K138" i="8"/>
  <c r="J138" i="8"/>
  <c r="K137" i="8"/>
  <c r="J137" i="8"/>
  <c r="K136" i="8"/>
  <c r="J136" i="8"/>
  <c r="L136" i="8" s="1"/>
  <c r="K135" i="8"/>
  <c r="J135" i="8"/>
  <c r="L135" i="8" s="1"/>
  <c r="K134" i="8"/>
  <c r="J134" i="8"/>
  <c r="K133" i="8"/>
  <c r="J133" i="8"/>
  <c r="K132" i="8"/>
  <c r="J132" i="8"/>
  <c r="K131" i="8"/>
  <c r="J131" i="8"/>
  <c r="L131" i="8" s="1"/>
  <c r="K130" i="8"/>
  <c r="L130" i="8" s="1"/>
  <c r="J130" i="8"/>
  <c r="K129" i="8"/>
  <c r="J129" i="8"/>
  <c r="L129" i="8" s="1"/>
  <c r="K128" i="8"/>
  <c r="J128" i="8"/>
  <c r="K127" i="8"/>
  <c r="J127" i="8"/>
  <c r="L127" i="8" s="1"/>
  <c r="B127" i="8"/>
  <c r="K126" i="8"/>
  <c r="J126" i="8"/>
  <c r="L125" i="8"/>
  <c r="K125" i="8"/>
  <c r="J125" i="8"/>
  <c r="K124" i="8"/>
  <c r="J124" i="8"/>
  <c r="L124" i="8" s="1"/>
  <c r="K123" i="8"/>
  <c r="J123" i="8"/>
  <c r="L123" i="8" s="1"/>
  <c r="L122" i="8"/>
  <c r="K122" i="8"/>
  <c r="J122" i="8"/>
  <c r="K121" i="8"/>
  <c r="J121" i="8"/>
  <c r="K120" i="8"/>
  <c r="J120" i="8"/>
  <c r="K119" i="8"/>
  <c r="J119" i="8"/>
  <c r="L119" i="8" s="1"/>
  <c r="K118" i="8"/>
  <c r="J118" i="8"/>
  <c r="L118" i="8" s="1"/>
  <c r="K117" i="8"/>
  <c r="J117" i="8"/>
  <c r="K116" i="8"/>
  <c r="J116" i="8"/>
  <c r="K115" i="8"/>
  <c r="J115" i="8"/>
  <c r="L115" i="8" s="1"/>
  <c r="K114" i="8"/>
  <c r="J114" i="8"/>
  <c r="K113" i="8"/>
  <c r="J113" i="8"/>
  <c r="L113" i="8" s="1"/>
  <c r="B113" i="8"/>
  <c r="O113" i="8" s="1"/>
  <c r="K112" i="8"/>
  <c r="J112" i="8"/>
  <c r="K111" i="8"/>
  <c r="J111" i="8"/>
  <c r="L111" i="8" s="1"/>
  <c r="K110" i="8"/>
  <c r="J110" i="8"/>
  <c r="K109" i="8"/>
  <c r="J109" i="8"/>
  <c r="L109" i="8" s="1"/>
  <c r="K108" i="8"/>
  <c r="J108" i="8"/>
  <c r="K107" i="8"/>
  <c r="L107" i="8" s="1"/>
  <c r="J107" i="8"/>
  <c r="K106" i="8"/>
  <c r="J106" i="8"/>
  <c r="L105" i="8"/>
  <c r="K105" i="8"/>
  <c r="J105" i="8"/>
  <c r="K104" i="8"/>
  <c r="J104" i="8"/>
  <c r="L104" i="8" s="1"/>
  <c r="K103" i="8"/>
  <c r="J103" i="8"/>
  <c r="L103" i="8" s="1"/>
  <c r="L102" i="8"/>
  <c r="K102" i="8"/>
  <c r="J102" i="8"/>
  <c r="K101" i="8"/>
  <c r="J101" i="8"/>
  <c r="L101" i="8" s="1"/>
  <c r="K100" i="8"/>
  <c r="J100" i="8"/>
  <c r="B100" i="8"/>
  <c r="B101" i="8" s="1"/>
  <c r="K99" i="8"/>
  <c r="L99" i="8" s="1"/>
  <c r="J99" i="8"/>
  <c r="B99" i="8"/>
  <c r="P99" i="8" s="1"/>
  <c r="K98" i="8"/>
  <c r="J98" i="8"/>
  <c r="K97" i="8"/>
  <c r="J97" i="8"/>
  <c r="L97" i="8" s="1"/>
  <c r="L96" i="8"/>
  <c r="K96" i="8"/>
  <c r="J96" i="8"/>
  <c r="K95" i="8"/>
  <c r="J95" i="8"/>
  <c r="K94" i="8"/>
  <c r="J94" i="8"/>
  <c r="L94" i="8" s="1"/>
  <c r="K93" i="8"/>
  <c r="J93" i="8"/>
  <c r="K92" i="8"/>
  <c r="J92" i="8"/>
  <c r="L92" i="8" s="1"/>
  <c r="L91" i="8"/>
  <c r="K91" i="8"/>
  <c r="J91" i="8"/>
  <c r="K90" i="8"/>
  <c r="L90" i="8" s="1"/>
  <c r="J90" i="8"/>
  <c r="K89" i="8"/>
  <c r="J89" i="8"/>
  <c r="K88" i="8"/>
  <c r="J88" i="8"/>
  <c r="K87" i="8"/>
  <c r="J87" i="8"/>
  <c r="K86" i="8"/>
  <c r="J86" i="8"/>
  <c r="K85" i="8"/>
  <c r="J85" i="8"/>
  <c r="L85" i="8" s="1"/>
  <c r="B85" i="8"/>
  <c r="K84" i="8"/>
  <c r="J84" i="8"/>
  <c r="K83" i="8"/>
  <c r="L83" i="8" s="1"/>
  <c r="J83" i="8"/>
  <c r="K82" i="8"/>
  <c r="J82" i="8"/>
  <c r="L82" i="8" s="1"/>
  <c r="K81" i="8"/>
  <c r="J81" i="8"/>
  <c r="K80" i="8"/>
  <c r="J80" i="8"/>
  <c r="L79" i="8"/>
  <c r="K79" i="8"/>
  <c r="J79" i="8"/>
  <c r="K78" i="8"/>
  <c r="J78" i="8"/>
  <c r="L78" i="8" s="1"/>
  <c r="K77" i="8"/>
  <c r="J77" i="8"/>
  <c r="L77" i="8" s="1"/>
  <c r="K76" i="8"/>
  <c r="J76" i="8"/>
  <c r="K75" i="8"/>
  <c r="J75" i="8"/>
  <c r="L75" i="8" s="1"/>
  <c r="K74" i="8"/>
  <c r="J74" i="8"/>
  <c r="K73" i="8"/>
  <c r="J73" i="8"/>
  <c r="L73" i="8" s="1"/>
  <c r="L72" i="8"/>
  <c r="K72" i="8"/>
  <c r="J72" i="8"/>
  <c r="K71" i="8"/>
  <c r="L71" i="8" s="1"/>
  <c r="J71" i="8"/>
  <c r="B71" i="8"/>
  <c r="K70" i="8"/>
  <c r="J70" i="8"/>
  <c r="L70" i="8" s="1"/>
  <c r="K69" i="8"/>
  <c r="J69" i="8"/>
  <c r="L69" i="8" s="1"/>
  <c r="K68" i="8"/>
  <c r="J68" i="8"/>
  <c r="K67" i="8"/>
  <c r="J67" i="8"/>
  <c r="L67" i="8" s="1"/>
  <c r="K66" i="8"/>
  <c r="J66" i="8"/>
  <c r="K65" i="8"/>
  <c r="J65" i="8"/>
  <c r="L65" i="8" s="1"/>
  <c r="K64" i="8"/>
  <c r="L64" i="8" s="1"/>
  <c r="J64" i="8"/>
  <c r="K63" i="8"/>
  <c r="J63" i="8"/>
  <c r="L63" i="8" s="1"/>
  <c r="K62" i="8"/>
  <c r="J62" i="8"/>
  <c r="L62" i="8" s="1"/>
  <c r="K61" i="8"/>
  <c r="J61" i="8"/>
  <c r="L61" i="8" s="1"/>
  <c r="K60" i="8"/>
  <c r="J60" i="8"/>
  <c r="K59" i="8"/>
  <c r="L59" i="8" s="1"/>
  <c r="J59" i="8"/>
  <c r="K58" i="8"/>
  <c r="J58" i="8"/>
  <c r="L58" i="8" s="1"/>
  <c r="O57" i="8"/>
  <c r="K57" i="8"/>
  <c r="J57" i="8"/>
  <c r="B57" i="8"/>
  <c r="B58" i="8" s="1"/>
  <c r="O58" i="8" s="1"/>
  <c r="K56" i="8"/>
  <c r="L56" i="8" s="1"/>
  <c r="J56" i="8"/>
  <c r="K55" i="8"/>
  <c r="J55" i="8"/>
  <c r="L55" i="8" s="1"/>
  <c r="K54" i="8"/>
  <c r="J54" i="8"/>
  <c r="K53" i="8"/>
  <c r="J53" i="8"/>
  <c r="L53" i="8" s="1"/>
  <c r="K52" i="8"/>
  <c r="L52" i="8" s="1"/>
  <c r="J52" i="8"/>
  <c r="K51" i="8"/>
  <c r="L51" i="8" s="1"/>
  <c r="J51" i="8"/>
  <c r="K50" i="8"/>
  <c r="J50" i="8"/>
  <c r="L50" i="8" s="1"/>
  <c r="K49" i="8"/>
  <c r="J49" i="8"/>
  <c r="K48" i="8"/>
  <c r="J48" i="8"/>
  <c r="L48" i="8" s="1"/>
  <c r="K47" i="8"/>
  <c r="J47" i="8"/>
  <c r="L47" i="8" s="1"/>
  <c r="K46" i="8"/>
  <c r="J46" i="8"/>
  <c r="K45" i="8"/>
  <c r="J45" i="8"/>
  <c r="L45" i="8" s="1"/>
  <c r="K44" i="8"/>
  <c r="L44" i="8" s="1"/>
  <c r="J44" i="8"/>
  <c r="K43" i="8"/>
  <c r="J43" i="8"/>
  <c r="L43" i="8" s="1"/>
  <c r="B43" i="8"/>
  <c r="K42" i="8"/>
  <c r="J42" i="8"/>
  <c r="L42" i="8" s="1"/>
  <c r="L41" i="8"/>
  <c r="K41" i="8"/>
  <c r="J41" i="8"/>
  <c r="K40" i="8"/>
  <c r="L40" i="8" s="1"/>
  <c r="J40" i="8"/>
  <c r="K39" i="8"/>
  <c r="J39" i="8"/>
  <c r="L39" i="8" s="1"/>
  <c r="K38" i="8"/>
  <c r="J38" i="8"/>
  <c r="K37" i="8"/>
  <c r="J37" i="8"/>
  <c r="L37" i="8" s="1"/>
  <c r="L36" i="8"/>
  <c r="K36" i="8"/>
  <c r="J36" i="8"/>
  <c r="K35" i="8"/>
  <c r="J35" i="8"/>
  <c r="L35" i="8" s="1"/>
  <c r="K34" i="8"/>
  <c r="J34" i="8"/>
  <c r="K33" i="8"/>
  <c r="L33" i="8" s="1"/>
  <c r="J33" i="8"/>
  <c r="K32" i="8"/>
  <c r="J32" i="8"/>
  <c r="L31" i="8"/>
  <c r="K31" i="8"/>
  <c r="J31" i="8"/>
  <c r="K30" i="8"/>
  <c r="J30" i="8"/>
  <c r="L30" i="8" s="1"/>
  <c r="K29" i="8"/>
  <c r="J29" i="8"/>
  <c r="L29" i="8" s="1"/>
  <c r="B29" i="8"/>
  <c r="L28" i="8"/>
  <c r="K28" i="8"/>
  <c r="J28" i="8"/>
  <c r="K27" i="8"/>
  <c r="L27" i="8" s="1"/>
  <c r="J27" i="8"/>
  <c r="K26" i="8"/>
  <c r="J26" i="8"/>
  <c r="L26" i="8" s="1"/>
  <c r="K25" i="8"/>
  <c r="J25" i="8"/>
  <c r="K24" i="8"/>
  <c r="L24" i="8" s="1"/>
  <c r="J24" i="8"/>
  <c r="K23" i="8"/>
  <c r="J23" i="8"/>
  <c r="L22" i="8"/>
  <c r="K22" i="8"/>
  <c r="J22" i="8"/>
  <c r="K21" i="8"/>
  <c r="J21" i="8"/>
  <c r="L21" i="8" s="1"/>
  <c r="K20" i="8"/>
  <c r="J20" i="8"/>
  <c r="L20" i="8" s="1"/>
  <c r="K19" i="8"/>
  <c r="J19" i="8"/>
  <c r="K18" i="8"/>
  <c r="J18" i="8"/>
  <c r="L18" i="8" s="1"/>
  <c r="K17" i="8"/>
  <c r="J17" i="8"/>
  <c r="K16" i="8"/>
  <c r="J16" i="8"/>
  <c r="B16" i="8"/>
  <c r="O16" i="8" s="1"/>
  <c r="K15" i="8"/>
  <c r="J15" i="8"/>
  <c r="B15" i="8"/>
  <c r="O15" i="8" s="1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K235" i="7"/>
  <c r="J235" i="7"/>
  <c r="K234" i="7"/>
  <c r="J234" i="7"/>
  <c r="K233" i="7"/>
  <c r="J233" i="7"/>
  <c r="K232" i="7"/>
  <c r="J232" i="7"/>
  <c r="L232" i="7" s="1"/>
  <c r="K231" i="7"/>
  <c r="J231" i="7"/>
  <c r="L231" i="7" s="1"/>
  <c r="K230" i="7"/>
  <c r="L230" i="7" s="1"/>
  <c r="J230" i="7"/>
  <c r="K229" i="7"/>
  <c r="J229" i="7"/>
  <c r="L229" i="7" s="1"/>
  <c r="K228" i="7"/>
  <c r="J228" i="7"/>
  <c r="L228" i="7" s="1"/>
  <c r="K227" i="7"/>
  <c r="J227" i="7"/>
  <c r="L227" i="7" s="1"/>
  <c r="K226" i="7"/>
  <c r="L226" i="7" s="1"/>
  <c r="J226" i="7"/>
  <c r="L225" i="7"/>
  <c r="K225" i="7"/>
  <c r="J225" i="7"/>
  <c r="K224" i="7"/>
  <c r="J224" i="7"/>
  <c r="L224" i="7" s="1"/>
  <c r="K223" i="7"/>
  <c r="J223" i="7"/>
  <c r="L223" i="7" s="1"/>
  <c r="K222" i="7"/>
  <c r="L222" i="7" s="1"/>
  <c r="J222" i="7"/>
  <c r="K221" i="7"/>
  <c r="J221" i="7"/>
  <c r="P220" i="7"/>
  <c r="K220" i="7"/>
  <c r="J220" i="7"/>
  <c r="C220" i="7"/>
  <c r="C231" i="7" s="1"/>
  <c r="B220" i="7"/>
  <c r="B221" i="7" s="1"/>
  <c r="O221" i="7" s="1"/>
  <c r="K219" i="7"/>
  <c r="J219" i="7"/>
  <c r="K218" i="7"/>
  <c r="J218" i="7"/>
  <c r="L218" i="7" s="1"/>
  <c r="K217" i="7"/>
  <c r="J217" i="7"/>
  <c r="K216" i="7"/>
  <c r="J216" i="7"/>
  <c r="L216" i="7" s="1"/>
  <c r="K215" i="7"/>
  <c r="J215" i="7"/>
  <c r="L214" i="7"/>
  <c r="K214" i="7"/>
  <c r="J214" i="7"/>
  <c r="K213" i="7"/>
  <c r="J213" i="7"/>
  <c r="K212" i="7"/>
  <c r="J212" i="7"/>
  <c r="L212" i="7" s="1"/>
  <c r="K211" i="7"/>
  <c r="J211" i="7"/>
  <c r="K210" i="7"/>
  <c r="J210" i="7"/>
  <c r="L210" i="7" s="1"/>
  <c r="L209" i="7"/>
  <c r="K209" i="7"/>
  <c r="J209" i="7"/>
  <c r="K208" i="7"/>
  <c r="J208" i="7"/>
  <c r="L208" i="7" s="1"/>
  <c r="K207" i="7"/>
  <c r="J207" i="7"/>
  <c r="K206" i="7"/>
  <c r="J206" i="7"/>
  <c r="K205" i="7"/>
  <c r="J205" i="7"/>
  <c r="K204" i="7"/>
  <c r="J204" i="7"/>
  <c r="B204" i="7"/>
  <c r="B205" i="7" s="1"/>
  <c r="P203" i="7"/>
  <c r="O203" i="7"/>
  <c r="K203" i="7"/>
  <c r="J203" i="7"/>
  <c r="P202" i="7"/>
  <c r="O202" i="7"/>
  <c r="K202" i="7"/>
  <c r="L202" i="7" s="1"/>
  <c r="J202" i="7"/>
  <c r="P201" i="7"/>
  <c r="O201" i="7"/>
  <c r="K201" i="7"/>
  <c r="J201" i="7"/>
  <c r="P200" i="7"/>
  <c r="O200" i="7"/>
  <c r="L200" i="7"/>
  <c r="K200" i="7"/>
  <c r="J200" i="7"/>
  <c r="P199" i="7"/>
  <c r="O199" i="7"/>
  <c r="K199" i="7"/>
  <c r="J199" i="7"/>
  <c r="L199" i="7" s="1"/>
  <c r="K198" i="7"/>
  <c r="L198" i="7" s="1"/>
  <c r="J198" i="7"/>
  <c r="K197" i="7"/>
  <c r="J197" i="7"/>
  <c r="L197" i="7" s="1"/>
  <c r="K196" i="7"/>
  <c r="J196" i="7"/>
  <c r="K195" i="7"/>
  <c r="J195" i="7"/>
  <c r="L195" i="7" s="1"/>
  <c r="K194" i="7"/>
  <c r="J194" i="7"/>
  <c r="L193" i="7"/>
  <c r="K193" i="7"/>
  <c r="J193" i="7"/>
  <c r="K192" i="7"/>
  <c r="J192" i="7"/>
  <c r="L192" i="7" s="1"/>
  <c r="K191" i="7"/>
  <c r="J191" i="7"/>
  <c r="K190" i="7"/>
  <c r="J190" i="7"/>
  <c r="L190" i="7" s="1"/>
  <c r="O189" i="7"/>
  <c r="K189" i="7"/>
  <c r="J189" i="7"/>
  <c r="L189" i="7" s="1"/>
  <c r="B189" i="7"/>
  <c r="B190" i="7" s="1"/>
  <c r="P188" i="7"/>
  <c r="O188" i="7"/>
  <c r="K188" i="7"/>
  <c r="J188" i="7"/>
  <c r="P187" i="7"/>
  <c r="O187" i="7"/>
  <c r="K187" i="7"/>
  <c r="L187" i="7" s="1"/>
  <c r="J187" i="7"/>
  <c r="K186" i="7"/>
  <c r="J186" i="7"/>
  <c r="K185" i="7"/>
  <c r="J185" i="7"/>
  <c r="K184" i="7"/>
  <c r="L184" i="7" s="1"/>
  <c r="J184" i="7"/>
  <c r="K183" i="7"/>
  <c r="J183" i="7"/>
  <c r="K182" i="7"/>
  <c r="J182" i="7"/>
  <c r="K181" i="7"/>
  <c r="J181" i="7"/>
  <c r="L181" i="7" s="1"/>
  <c r="K180" i="7"/>
  <c r="J180" i="7"/>
  <c r="K179" i="7"/>
  <c r="J179" i="7"/>
  <c r="L179" i="7" s="1"/>
  <c r="K178" i="7"/>
  <c r="J178" i="7"/>
  <c r="L178" i="7" s="1"/>
  <c r="L177" i="7"/>
  <c r="K177" i="7"/>
  <c r="J177" i="7"/>
  <c r="K176" i="7"/>
  <c r="J176" i="7"/>
  <c r="K175" i="7"/>
  <c r="L175" i="7" s="1"/>
  <c r="J175" i="7"/>
  <c r="K174" i="7"/>
  <c r="J174" i="7"/>
  <c r="L174" i="7" s="1"/>
  <c r="K173" i="7"/>
  <c r="J173" i="7"/>
  <c r="K172" i="7"/>
  <c r="J172" i="7"/>
  <c r="L172" i="7" s="1"/>
  <c r="B172" i="7"/>
  <c r="K171" i="7"/>
  <c r="J171" i="7"/>
  <c r="L171" i="7" s="1"/>
  <c r="K170" i="7"/>
  <c r="J170" i="7"/>
  <c r="K169" i="7"/>
  <c r="J169" i="7"/>
  <c r="K168" i="7"/>
  <c r="J168" i="7"/>
  <c r="L168" i="7" s="1"/>
  <c r="K167" i="7"/>
  <c r="J167" i="7"/>
  <c r="K166" i="7"/>
  <c r="J166" i="7"/>
  <c r="K165" i="7"/>
  <c r="J165" i="7"/>
  <c r="L165" i="7" s="1"/>
  <c r="K164" i="7"/>
  <c r="J164" i="7"/>
  <c r="K163" i="7"/>
  <c r="J163" i="7"/>
  <c r="L163" i="7" s="1"/>
  <c r="K162" i="7"/>
  <c r="J162" i="7"/>
  <c r="L162" i="7" s="1"/>
  <c r="K161" i="7"/>
  <c r="J161" i="7"/>
  <c r="L161" i="7" s="1"/>
  <c r="K160" i="7"/>
  <c r="J160" i="7"/>
  <c r="K159" i="7"/>
  <c r="J159" i="7"/>
  <c r="L159" i="7" s="1"/>
  <c r="K158" i="7"/>
  <c r="J158" i="7"/>
  <c r="K157" i="7"/>
  <c r="J157" i="7"/>
  <c r="L157" i="7" s="1"/>
  <c r="B157" i="7"/>
  <c r="P156" i="7"/>
  <c r="O156" i="7"/>
  <c r="K156" i="7"/>
  <c r="L156" i="7" s="1"/>
  <c r="J156" i="7"/>
  <c r="K155" i="7"/>
  <c r="J155" i="7"/>
  <c r="K154" i="7"/>
  <c r="J154" i="7"/>
  <c r="K153" i="7"/>
  <c r="J153" i="7"/>
  <c r="L153" i="7" s="1"/>
  <c r="K152" i="7"/>
  <c r="J152" i="7"/>
  <c r="L152" i="7" s="1"/>
  <c r="K151" i="7"/>
  <c r="J151" i="7"/>
  <c r="L151" i="7" s="1"/>
  <c r="K150" i="7"/>
  <c r="J150" i="7"/>
  <c r="L150" i="7" s="1"/>
  <c r="K149" i="7"/>
  <c r="J149" i="7"/>
  <c r="K148" i="7"/>
  <c r="J148" i="7"/>
  <c r="L148" i="7" s="1"/>
  <c r="K147" i="7"/>
  <c r="J147" i="7"/>
  <c r="K146" i="7"/>
  <c r="J146" i="7"/>
  <c r="L146" i="7" s="1"/>
  <c r="K145" i="7"/>
  <c r="J145" i="7"/>
  <c r="K144" i="7"/>
  <c r="J144" i="7"/>
  <c r="K143" i="7"/>
  <c r="J143" i="7"/>
  <c r="L143" i="7" s="1"/>
  <c r="K142" i="7"/>
  <c r="J142" i="7"/>
  <c r="L142" i="7" s="1"/>
  <c r="K141" i="7"/>
  <c r="J141" i="7"/>
  <c r="L141" i="7" s="1"/>
  <c r="L140" i="7"/>
  <c r="K140" i="7"/>
  <c r="J140" i="7"/>
  <c r="B140" i="7"/>
  <c r="B141" i="7" s="1"/>
  <c r="P141" i="7" s="1"/>
  <c r="K139" i="7"/>
  <c r="J139" i="7"/>
  <c r="K138" i="7"/>
  <c r="J138" i="7"/>
  <c r="L138" i="7" s="1"/>
  <c r="K137" i="7"/>
  <c r="J137" i="7"/>
  <c r="L137" i="7" s="1"/>
  <c r="K136" i="7"/>
  <c r="J136" i="7"/>
  <c r="K135" i="7"/>
  <c r="J135" i="7"/>
  <c r="K134" i="7"/>
  <c r="J134" i="7"/>
  <c r="K133" i="7"/>
  <c r="J133" i="7"/>
  <c r="L133" i="7" s="1"/>
  <c r="K132" i="7"/>
  <c r="J132" i="7"/>
  <c r="L132" i="7" s="1"/>
  <c r="K131" i="7"/>
  <c r="J131" i="7"/>
  <c r="L131" i="7" s="1"/>
  <c r="K130" i="7"/>
  <c r="J130" i="7"/>
  <c r="L130" i="7" s="1"/>
  <c r="K129" i="7"/>
  <c r="J129" i="7"/>
  <c r="K128" i="7"/>
  <c r="J128" i="7"/>
  <c r="L128" i="7" s="1"/>
  <c r="K127" i="7"/>
  <c r="J127" i="7"/>
  <c r="K126" i="7"/>
  <c r="J126" i="7"/>
  <c r="L126" i="7" s="1"/>
  <c r="K125" i="7"/>
  <c r="J125" i="7"/>
  <c r="K124" i="7"/>
  <c r="J124" i="7"/>
  <c r="B124" i="7"/>
  <c r="O124" i="7" s="1"/>
  <c r="K123" i="7"/>
  <c r="J123" i="7"/>
  <c r="L123" i="7" s="1"/>
  <c r="K122" i="7"/>
  <c r="L122" i="7" s="1"/>
  <c r="J122" i="7"/>
  <c r="K121" i="7"/>
  <c r="J121" i="7"/>
  <c r="K120" i="7"/>
  <c r="L120" i="7" s="1"/>
  <c r="J120" i="7"/>
  <c r="K119" i="7"/>
  <c r="J119" i="7"/>
  <c r="L119" i="7" s="1"/>
  <c r="K118" i="7"/>
  <c r="J118" i="7"/>
  <c r="K117" i="7"/>
  <c r="J117" i="7"/>
  <c r="L117" i="7" s="1"/>
  <c r="K116" i="7"/>
  <c r="J116" i="7"/>
  <c r="K115" i="7"/>
  <c r="J115" i="7"/>
  <c r="K114" i="7"/>
  <c r="J114" i="7"/>
  <c r="L114" i="7" s="1"/>
  <c r="K113" i="7"/>
  <c r="J113" i="7"/>
  <c r="K112" i="7"/>
  <c r="J112" i="7"/>
  <c r="L112" i="7" s="1"/>
  <c r="K111" i="7"/>
  <c r="J111" i="7"/>
  <c r="L111" i="7" s="1"/>
  <c r="K110" i="7"/>
  <c r="J110" i="7"/>
  <c r="L110" i="7" s="1"/>
  <c r="P109" i="7"/>
  <c r="O109" i="7"/>
  <c r="K109" i="7"/>
  <c r="J109" i="7"/>
  <c r="K108" i="7"/>
  <c r="J108" i="7"/>
  <c r="B108" i="7"/>
  <c r="P108" i="7" s="1"/>
  <c r="K107" i="7"/>
  <c r="L107" i="7" s="1"/>
  <c r="J107" i="7"/>
  <c r="K106" i="7"/>
  <c r="J106" i="7"/>
  <c r="L106" i="7" s="1"/>
  <c r="K105" i="7"/>
  <c r="J105" i="7"/>
  <c r="L105" i="7" s="1"/>
  <c r="K104" i="7"/>
  <c r="J104" i="7"/>
  <c r="K103" i="7"/>
  <c r="J103" i="7"/>
  <c r="L103" i="7" s="1"/>
  <c r="K102" i="7"/>
  <c r="L102" i="7" s="1"/>
  <c r="J102" i="7"/>
  <c r="K101" i="7"/>
  <c r="J101" i="7"/>
  <c r="L101" i="7" s="1"/>
  <c r="K100" i="7"/>
  <c r="J100" i="7"/>
  <c r="K99" i="7"/>
  <c r="J99" i="7"/>
  <c r="L99" i="7" s="1"/>
  <c r="K98" i="7"/>
  <c r="L98" i="7" s="1"/>
  <c r="J98" i="7"/>
  <c r="K97" i="7"/>
  <c r="J97" i="7"/>
  <c r="L96" i="7"/>
  <c r="K96" i="7"/>
  <c r="J96" i="7"/>
  <c r="K95" i="7"/>
  <c r="L95" i="7" s="1"/>
  <c r="J95" i="7"/>
  <c r="K94" i="7"/>
  <c r="J94" i="7"/>
  <c r="L93" i="7"/>
  <c r="K93" i="7"/>
  <c r="J93" i="7"/>
  <c r="P92" i="7"/>
  <c r="K92" i="7"/>
  <c r="J92" i="7"/>
  <c r="B92" i="7"/>
  <c r="K91" i="7"/>
  <c r="L91" i="7" s="1"/>
  <c r="J91" i="7"/>
  <c r="K90" i="7"/>
  <c r="J90" i="7"/>
  <c r="L89" i="7"/>
  <c r="K89" i="7"/>
  <c r="J89" i="7"/>
  <c r="K88" i="7"/>
  <c r="J88" i="7"/>
  <c r="L88" i="7" s="1"/>
  <c r="K87" i="7"/>
  <c r="J87" i="7"/>
  <c r="P86" i="7"/>
  <c r="O86" i="7"/>
  <c r="K86" i="7"/>
  <c r="J86" i="7"/>
  <c r="K85" i="7"/>
  <c r="J85" i="7"/>
  <c r="K84" i="7"/>
  <c r="J84" i="7"/>
  <c r="K83" i="7"/>
  <c r="J83" i="7"/>
  <c r="L83" i="7" s="1"/>
  <c r="K82" i="7"/>
  <c r="J82" i="7"/>
  <c r="L82" i="7" s="1"/>
  <c r="K81" i="7"/>
  <c r="J81" i="7"/>
  <c r="K80" i="7"/>
  <c r="J80" i="7"/>
  <c r="K79" i="7"/>
  <c r="J79" i="7"/>
  <c r="L79" i="7" s="1"/>
  <c r="K78" i="7"/>
  <c r="J78" i="7"/>
  <c r="L78" i="7" s="1"/>
  <c r="K77" i="7"/>
  <c r="L77" i="7" s="1"/>
  <c r="J77" i="7"/>
  <c r="K76" i="7"/>
  <c r="J76" i="7"/>
  <c r="L76" i="7" s="1"/>
  <c r="B76" i="7"/>
  <c r="K75" i="7"/>
  <c r="J75" i="7"/>
  <c r="K74" i="7"/>
  <c r="J74" i="7"/>
  <c r="K73" i="7"/>
  <c r="J73" i="7"/>
  <c r="L73" i="7" s="1"/>
  <c r="L72" i="7"/>
  <c r="K72" i="7"/>
  <c r="J72" i="7"/>
  <c r="K71" i="7"/>
  <c r="L71" i="7" s="1"/>
  <c r="J71" i="7"/>
  <c r="K70" i="7"/>
  <c r="J70" i="7"/>
  <c r="L70" i="7" s="1"/>
  <c r="K69" i="7"/>
  <c r="J69" i="7"/>
  <c r="L69" i="7" s="1"/>
  <c r="K68" i="7"/>
  <c r="J68" i="7"/>
  <c r="K67" i="7"/>
  <c r="J67" i="7"/>
  <c r="L67" i="7" s="1"/>
  <c r="L66" i="7"/>
  <c r="K66" i="7"/>
  <c r="J66" i="7"/>
  <c r="K65" i="7"/>
  <c r="J65" i="7"/>
  <c r="L65" i="7" s="1"/>
  <c r="K64" i="7"/>
  <c r="J64" i="7"/>
  <c r="L64" i="7" s="1"/>
  <c r="K63" i="7"/>
  <c r="L63" i="7" s="1"/>
  <c r="J63" i="7"/>
  <c r="K62" i="7"/>
  <c r="J62" i="7"/>
  <c r="L62" i="7" s="1"/>
  <c r="K61" i="7"/>
  <c r="J61" i="7"/>
  <c r="L61" i="7" s="1"/>
  <c r="B61" i="7"/>
  <c r="O60" i="7"/>
  <c r="K60" i="7"/>
  <c r="J60" i="7"/>
  <c r="B60" i="7"/>
  <c r="P60" i="7" s="1"/>
  <c r="K59" i="7"/>
  <c r="J59" i="7"/>
  <c r="L58" i="7"/>
  <c r="K58" i="7"/>
  <c r="J58" i="7"/>
  <c r="K57" i="7"/>
  <c r="J57" i="7"/>
  <c r="K56" i="7"/>
  <c r="J56" i="7"/>
  <c r="L55" i="7"/>
  <c r="K55" i="7"/>
  <c r="J55" i="7"/>
  <c r="K54" i="7"/>
  <c r="L54" i="7" s="1"/>
  <c r="J54" i="7"/>
  <c r="K53" i="7"/>
  <c r="J53" i="7"/>
  <c r="L53" i="7" s="1"/>
  <c r="K52" i="7"/>
  <c r="J52" i="7"/>
  <c r="K51" i="7"/>
  <c r="J51" i="7"/>
  <c r="L50" i="7"/>
  <c r="K50" i="7"/>
  <c r="J50" i="7"/>
  <c r="K49" i="7"/>
  <c r="J49" i="7"/>
  <c r="L49" i="7" s="1"/>
  <c r="K48" i="7"/>
  <c r="J48" i="7"/>
  <c r="K47" i="7"/>
  <c r="L47" i="7" s="1"/>
  <c r="J47" i="7"/>
  <c r="K46" i="7"/>
  <c r="J46" i="7"/>
  <c r="L46" i="7" s="1"/>
  <c r="K45" i="7"/>
  <c r="J45" i="7"/>
  <c r="B45" i="7"/>
  <c r="K44" i="7"/>
  <c r="L44" i="7" s="1"/>
  <c r="J44" i="7"/>
  <c r="K43" i="7"/>
  <c r="J43" i="7"/>
  <c r="L43" i="7" s="1"/>
  <c r="L42" i="7"/>
  <c r="K42" i="7"/>
  <c r="J42" i="7"/>
  <c r="K41" i="7"/>
  <c r="J41" i="7"/>
  <c r="L41" i="7" s="1"/>
  <c r="K40" i="7"/>
  <c r="J40" i="7"/>
  <c r="L40" i="7" s="1"/>
  <c r="K39" i="7"/>
  <c r="J39" i="7"/>
  <c r="K38" i="7"/>
  <c r="J38" i="7"/>
  <c r="L38" i="7" s="1"/>
  <c r="K37" i="7"/>
  <c r="J37" i="7"/>
  <c r="K36" i="7"/>
  <c r="L36" i="7" s="1"/>
  <c r="J36" i="7"/>
  <c r="K35" i="7"/>
  <c r="J35" i="7"/>
  <c r="L35" i="7" s="1"/>
  <c r="L34" i="7"/>
  <c r="K34" i="7"/>
  <c r="J34" i="7"/>
  <c r="K33" i="7"/>
  <c r="J33" i="7"/>
  <c r="L33" i="7" s="1"/>
  <c r="K32" i="7"/>
  <c r="J32" i="7"/>
  <c r="L32" i="7" s="1"/>
  <c r="K31" i="7"/>
  <c r="J31" i="7"/>
  <c r="L30" i="7"/>
  <c r="K30" i="7"/>
  <c r="J30" i="7"/>
  <c r="B30" i="7"/>
  <c r="O30" i="7" s="1"/>
  <c r="K29" i="7"/>
  <c r="J29" i="7"/>
  <c r="K28" i="7"/>
  <c r="J28" i="7"/>
  <c r="L28" i="7" s="1"/>
  <c r="K27" i="7"/>
  <c r="J27" i="7"/>
  <c r="K26" i="7"/>
  <c r="L26" i="7" s="1"/>
  <c r="J26" i="7"/>
  <c r="K25" i="7"/>
  <c r="J25" i="7"/>
  <c r="L25" i="7" s="1"/>
  <c r="L24" i="7"/>
  <c r="K24" i="7"/>
  <c r="J24" i="7"/>
  <c r="K23" i="7"/>
  <c r="J23" i="7"/>
  <c r="L23" i="7" s="1"/>
  <c r="K22" i="7"/>
  <c r="J22" i="7"/>
  <c r="L22" i="7" s="1"/>
  <c r="K21" i="7"/>
  <c r="J21" i="7"/>
  <c r="K20" i="7"/>
  <c r="J20" i="7"/>
  <c r="L20" i="7" s="1"/>
  <c r="K19" i="7"/>
  <c r="J19" i="7"/>
  <c r="K18" i="7"/>
  <c r="L18" i="7" s="1"/>
  <c r="J18" i="7"/>
  <c r="K17" i="7"/>
  <c r="J17" i="7"/>
  <c r="L17" i="7" s="1"/>
  <c r="L16" i="7"/>
  <c r="K16" i="7"/>
  <c r="J16" i="7"/>
  <c r="O15" i="7"/>
  <c r="K15" i="7"/>
  <c r="J15" i="7"/>
  <c r="B15" i="7"/>
  <c r="K210" i="6"/>
  <c r="J210" i="6"/>
  <c r="L210" i="6" s="1"/>
  <c r="K209" i="6"/>
  <c r="J209" i="6"/>
  <c r="L209" i="6" s="1"/>
  <c r="L208" i="6"/>
  <c r="K208" i="6"/>
  <c r="J208" i="6"/>
  <c r="K207" i="6"/>
  <c r="L207" i="6" s="1"/>
  <c r="J207" i="6"/>
  <c r="K206" i="6"/>
  <c r="J206" i="6"/>
  <c r="L206" i="6" s="1"/>
  <c r="K205" i="6"/>
  <c r="J205" i="6"/>
  <c r="K204" i="6"/>
  <c r="J204" i="6"/>
  <c r="K203" i="6"/>
  <c r="J203" i="6"/>
  <c r="K202" i="6"/>
  <c r="J202" i="6"/>
  <c r="L202" i="6" s="1"/>
  <c r="K201" i="6"/>
  <c r="L201" i="6" s="1"/>
  <c r="J201" i="6"/>
  <c r="K200" i="6"/>
  <c r="J200" i="6"/>
  <c r="L200" i="6" s="1"/>
  <c r="K199" i="6"/>
  <c r="J199" i="6"/>
  <c r="K198" i="6"/>
  <c r="L198" i="6" s="1"/>
  <c r="J198" i="6"/>
  <c r="K197" i="6"/>
  <c r="J197" i="6"/>
  <c r="L197" i="6" s="1"/>
  <c r="C197" i="6"/>
  <c r="C208" i="6" s="1"/>
  <c r="B197" i="6"/>
  <c r="K196" i="6"/>
  <c r="J196" i="6"/>
  <c r="K195" i="6"/>
  <c r="J195" i="6"/>
  <c r="K194" i="6"/>
  <c r="J194" i="6"/>
  <c r="L194" i="6" s="1"/>
  <c r="K193" i="6"/>
  <c r="J193" i="6"/>
  <c r="L193" i="6" s="1"/>
  <c r="L192" i="6"/>
  <c r="K192" i="6"/>
  <c r="J192" i="6"/>
  <c r="K191" i="6"/>
  <c r="J191" i="6"/>
  <c r="K190" i="6"/>
  <c r="J190" i="6"/>
  <c r="L190" i="6" s="1"/>
  <c r="K189" i="6"/>
  <c r="J189" i="6"/>
  <c r="K188" i="6"/>
  <c r="J188" i="6"/>
  <c r="L188" i="6" s="1"/>
  <c r="L187" i="6"/>
  <c r="K187" i="6"/>
  <c r="J187" i="6"/>
  <c r="K186" i="6"/>
  <c r="L186" i="6" s="1"/>
  <c r="J186" i="6"/>
  <c r="K185" i="6"/>
  <c r="J185" i="6"/>
  <c r="L185" i="6" s="1"/>
  <c r="K184" i="6"/>
  <c r="J184" i="6"/>
  <c r="K183" i="6"/>
  <c r="L183" i="6" s="1"/>
  <c r="J183" i="6"/>
  <c r="B183" i="6"/>
  <c r="B184" i="6" s="1"/>
  <c r="P182" i="6"/>
  <c r="O182" i="6"/>
  <c r="K182" i="6"/>
  <c r="J182" i="6"/>
  <c r="L182" i="6" s="1"/>
  <c r="P181" i="6"/>
  <c r="O181" i="6"/>
  <c r="K181" i="6"/>
  <c r="J181" i="6"/>
  <c r="L181" i="6" s="1"/>
  <c r="L180" i="6"/>
  <c r="K180" i="6"/>
  <c r="J180" i="6"/>
  <c r="K179" i="6"/>
  <c r="L179" i="6" s="1"/>
  <c r="J179" i="6"/>
  <c r="K178" i="6"/>
  <c r="J178" i="6"/>
  <c r="K177" i="6"/>
  <c r="J177" i="6"/>
  <c r="K176" i="6"/>
  <c r="J176" i="6"/>
  <c r="L176" i="6" s="1"/>
  <c r="L175" i="6"/>
  <c r="K175" i="6"/>
  <c r="J175" i="6"/>
  <c r="K174" i="6"/>
  <c r="L174" i="6" s="1"/>
  <c r="J174" i="6"/>
  <c r="K173" i="6"/>
  <c r="J173" i="6"/>
  <c r="K172" i="6"/>
  <c r="J172" i="6"/>
  <c r="K171" i="6"/>
  <c r="L171" i="6" s="1"/>
  <c r="J171" i="6"/>
  <c r="P170" i="6"/>
  <c r="K170" i="6"/>
  <c r="L170" i="6" s="1"/>
  <c r="J170" i="6"/>
  <c r="B170" i="6"/>
  <c r="O170" i="6" s="1"/>
  <c r="P169" i="6"/>
  <c r="O169" i="6"/>
  <c r="K169" i="6"/>
  <c r="J169" i="6"/>
  <c r="K168" i="6"/>
  <c r="L168" i="6" s="1"/>
  <c r="J168" i="6"/>
  <c r="K167" i="6"/>
  <c r="J167" i="6"/>
  <c r="L167" i="6" s="1"/>
  <c r="K166" i="6"/>
  <c r="J166" i="6"/>
  <c r="K165" i="6"/>
  <c r="J165" i="6"/>
  <c r="L165" i="6" s="1"/>
  <c r="K164" i="6"/>
  <c r="J164" i="6"/>
  <c r="L164" i="6" s="1"/>
  <c r="K163" i="6"/>
  <c r="L163" i="6" s="1"/>
  <c r="J163" i="6"/>
  <c r="K162" i="6"/>
  <c r="J162" i="6"/>
  <c r="L162" i="6" s="1"/>
  <c r="K161" i="6"/>
  <c r="J161" i="6"/>
  <c r="L161" i="6" s="1"/>
  <c r="K160" i="6"/>
  <c r="J160" i="6"/>
  <c r="K159" i="6"/>
  <c r="J159" i="6"/>
  <c r="L159" i="6" s="1"/>
  <c r="L158" i="6"/>
  <c r="K158" i="6"/>
  <c r="J158" i="6"/>
  <c r="K157" i="6"/>
  <c r="L157" i="6" s="1"/>
  <c r="J157" i="6"/>
  <c r="K156" i="6"/>
  <c r="J156" i="6"/>
  <c r="L156" i="6" s="1"/>
  <c r="K155" i="6"/>
  <c r="J155" i="6"/>
  <c r="B155" i="6"/>
  <c r="K154" i="6"/>
  <c r="L154" i="6" s="1"/>
  <c r="J154" i="6"/>
  <c r="K153" i="6"/>
  <c r="J153" i="6"/>
  <c r="L153" i="6" s="1"/>
  <c r="K152" i="6"/>
  <c r="J152" i="6"/>
  <c r="K151" i="6"/>
  <c r="J151" i="6"/>
  <c r="L151" i="6" s="1"/>
  <c r="K150" i="6"/>
  <c r="J150" i="6"/>
  <c r="L150" i="6" s="1"/>
  <c r="L149" i="6"/>
  <c r="K149" i="6"/>
  <c r="J149" i="6"/>
  <c r="K148" i="6"/>
  <c r="J148" i="6"/>
  <c r="L148" i="6" s="1"/>
  <c r="K147" i="6"/>
  <c r="J147" i="6"/>
  <c r="K146" i="6"/>
  <c r="L146" i="6" s="1"/>
  <c r="J146" i="6"/>
  <c r="K145" i="6"/>
  <c r="J145" i="6"/>
  <c r="L145" i="6" s="1"/>
  <c r="K144" i="6"/>
  <c r="J144" i="6"/>
  <c r="L144" i="6" s="1"/>
  <c r="L143" i="6"/>
  <c r="K143" i="6"/>
  <c r="J143" i="6"/>
  <c r="K142" i="6"/>
  <c r="J142" i="6"/>
  <c r="K141" i="6"/>
  <c r="J141" i="6"/>
  <c r="B141" i="6"/>
  <c r="L140" i="6"/>
  <c r="K140" i="6"/>
  <c r="J140" i="6"/>
  <c r="K139" i="6"/>
  <c r="J139" i="6"/>
  <c r="K138" i="6"/>
  <c r="J138" i="6"/>
  <c r="K137" i="6"/>
  <c r="J137" i="6"/>
  <c r="K136" i="6"/>
  <c r="J136" i="6"/>
  <c r="L136" i="6" s="1"/>
  <c r="K135" i="6"/>
  <c r="L135" i="6" s="1"/>
  <c r="J135" i="6"/>
  <c r="K134" i="6"/>
  <c r="J134" i="6"/>
  <c r="L134" i="6" s="1"/>
  <c r="K133" i="6"/>
  <c r="J133" i="6"/>
  <c r="L133" i="6" s="1"/>
  <c r="K132" i="6"/>
  <c r="J132" i="6"/>
  <c r="K131" i="6"/>
  <c r="J131" i="6"/>
  <c r="K130" i="6"/>
  <c r="J130" i="6"/>
  <c r="K129" i="6"/>
  <c r="J129" i="6"/>
  <c r="P128" i="6"/>
  <c r="K128" i="6"/>
  <c r="J128" i="6"/>
  <c r="L128" i="6" s="1"/>
  <c r="P127" i="6"/>
  <c r="K127" i="6"/>
  <c r="J127" i="6"/>
  <c r="L127" i="6" s="1"/>
  <c r="B127" i="6"/>
  <c r="B128" i="6" s="1"/>
  <c r="B129" i="6" s="1"/>
  <c r="L126" i="6"/>
  <c r="K126" i="6"/>
  <c r="J126" i="6"/>
  <c r="K125" i="6"/>
  <c r="J125" i="6"/>
  <c r="K124" i="6"/>
  <c r="J124" i="6"/>
  <c r="L124" i="6" s="1"/>
  <c r="L123" i="6"/>
  <c r="K123" i="6"/>
  <c r="J123" i="6"/>
  <c r="K122" i="6"/>
  <c r="J122" i="6"/>
  <c r="K121" i="6"/>
  <c r="J121" i="6"/>
  <c r="K120" i="6"/>
  <c r="J120" i="6"/>
  <c r="L120" i="6" s="1"/>
  <c r="K119" i="6"/>
  <c r="J119" i="6"/>
  <c r="L119" i="6" s="1"/>
  <c r="K118" i="6"/>
  <c r="J118" i="6"/>
  <c r="K117" i="6"/>
  <c r="J117" i="6"/>
  <c r="O116" i="6"/>
  <c r="K116" i="6"/>
  <c r="J116" i="6"/>
  <c r="L116" i="6" s="1"/>
  <c r="B116" i="6"/>
  <c r="L115" i="6"/>
  <c r="K115" i="6"/>
  <c r="J115" i="6"/>
  <c r="P114" i="6"/>
  <c r="O114" i="6"/>
  <c r="K114" i="6"/>
  <c r="J114" i="6"/>
  <c r="L114" i="6" s="1"/>
  <c r="P113" i="6"/>
  <c r="K113" i="6"/>
  <c r="J113" i="6"/>
  <c r="B113" i="6"/>
  <c r="B114" i="6" s="1"/>
  <c r="B115" i="6" s="1"/>
  <c r="K112" i="6"/>
  <c r="L112" i="6" s="1"/>
  <c r="J112" i="6"/>
  <c r="K111" i="6"/>
  <c r="J111" i="6"/>
  <c r="L110" i="6"/>
  <c r="K110" i="6"/>
  <c r="J110" i="6"/>
  <c r="K109" i="6"/>
  <c r="J109" i="6"/>
  <c r="L109" i="6" s="1"/>
  <c r="K108" i="6"/>
  <c r="J108" i="6"/>
  <c r="L108" i="6" s="1"/>
  <c r="L107" i="6"/>
  <c r="K107" i="6"/>
  <c r="J107" i="6"/>
  <c r="K106" i="6"/>
  <c r="J106" i="6"/>
  <c r="K105" i="6"/>
  <c r="J105" i="6"/>
  <c r="S104" i="6"/>
  <c r="K104" i="6"/>
  <c r="J104" i="6"/>
  <c r="S103" i="6"/>
  <c r="K103" i="6"/>
  <c r="J103" i="6"/>
  <c r="K102" i="6"/>
  <c r="J102" i="6"/>
  <c r="L102" i="6" s="1"/>
  <c r="K101" i="6"/>
  <c r="L101" i="6" s="1"/>
  <c r="J101" i="6"/>
  <c r="K100" i="6"/>
  <c r="J100" i="6"/>
  <c r="O99" i="6"/>
  <c r="K99" i="6"/>
  <c r="J99" i="6"/>
  <c r="B99" i="6"/>
  <c r="P99" i="6" s="1"/>
  <c r="K98" i="6"/>
  <c r="L98" i="6" s="1"/>
  <c r="J98" i="6"/>
  <c r="K97" i="6"/>
  <c r="J97" i="6"/>
  <c r="L96" i="6"/>
  <c r="K96" i="6"/>
  <c r="J96" i="6"/>
  <c r="K95" i="6"/>
  <c r="J95" i="6"/>
  <c r="L95" i="6" s="1"/>
  <c r="K94" i="6"/>
  <c r="J94" i="6"/>
  <c r="L94" i="6" s="1"/>
  <c r="K93" i="6"/>
  <c r="L93" i="6" s="1"/>
  <c r="J93" i="6"/>
  <c r="K92" i="6"/>
  <c r="J92" i="6"/>
  <c r="L92" i="6" s="1"/>
  <c r="K91" i="6"/>
  <c r="J91" i="6"/>
  <c r="K90" i="6"/>
  <c r="J90" i="6"/>
  <c r="L90" i="6" s="1"/>
  <c r="K89" i="6"/>
  <c r="J89" i="6"/>
  <c r="L89" i="6" s="1"/>
  <c r="K88" i="6"/>
  <c r="J88" i="6"/>
  <c r="K87" i="6"/>
  <c r="J87" i="6"/>
  <c r="L86" i="6"/>
  <c r="K86" i="6"/>
  <c r="J86" i="6"/>
  <c r="K85" i="6"/>
  <c r="L85" i="6" s="1"/>
  <c r="J85" i="6"/>
  <c r="B85" i="6"/>
  <c r="P85" i="6" s="1"/>
  <c r="K84" i="6"/>
  <c r="J84" i="6"/>
  <c r="L84" i="6" s="1"/>
  <c r="K83" i="6"/>
  <c r="J83" i="6"/>
  <c r="L83" i="6" s="1"/>
  <c r="K82" i="6"/>
  <c r="L82" i="6" s="1"/>
  <c r="J82" i="6"/>
  <c r="K81" i="6"/>
  <c r="J81" i="6"/>
  <c r="L81" i="6" s="1"/>
  <c r="C81" i="6"/>
  <c r="K80" i="6"/>
  <c r="J80" i="6"/>
  <c r="L80" i="6" s="1"/>
  <c r="K79" i="6"/>
  <c r="J79" i="6"/>
  <c r="L79" i="6" s="1"/>
  <c r="B79" i="6"/>
  <c r="B81" i="6" s="1"/>
  <c r="P78" i="6"/>
  <c r="O78" i="6"/>
  <c r="K78" i="6"/>
  <c r="J78" i="6"/>
  <c r="L78" i="6" s="1"/>
  <c r="K77" i="6"/>
  <c r="J77" i="6"/>
  <c r="L77" i="6" s="1"/>
  <c r="K76" i="6"/>
  <c r="J76" i="6"/>
  <c r="K75" i="6"/>
  <c r="J75" i="6"/>
  <c r="L74" i="6"/>
  <c r="K74" i="6"/>
  <c r="J74" i="6"/>
  <c r="K73" i="6"/>
  <c r="J73" i="6"/>
  <c r="K72" i="6"/>
  <c r="J72" i="6"/>
  <c r="P71" i="6"/>
  <c r="L71" i="6"/>
  <c r="K71" i="6"/>
  <c r="J71" i="6"/>
  <c r="B71" i="6"/>
  <c r="B72" i="6" s="1"/>
  <c r="K70" i="6"/>
  <c r="L70" i="6" s="1"/>
  <c r="J70" i="6"/>
  <c r="K69" i="6"/>
  <c r="J69" i="6"/>
  <c r="L69" i="6" s="1"/>
  <c r="K68" i="6"/>
  <c r="J68" i="6"/>
  <c r="K67" i="6"/>
  <c r="J67" i="6"/>
  <c r="K66" i="6"/>
  <c r="J66" i="6"/>
  <c r="L66" i="6" s="1"/>
  <c r="K65" i="6"/>
  <c r="J65" i="6"/>
  <c r="K64" i="6"/>
  <c r="J64" i="6"/>
  <c r="K63" i="6"/>
  <c r="L63" i="6" s="1"/>
  <c r="J63" i="6"/>
  <c r="K62" i="6"/>
  <c r="L62" i="6" s="1"/>
  <c r="J62" i="6"/>
  <c r="K61" i="6"/>
  <c r="J61" i="6"/>
  <c r="K60" i="6"/>
  <c r="J60" i="6"/>
  <c r="L59" i="6"/>
  <c r="K59" i="6"/>
  <c r="J59" i="6"/>
  <c r="K58" i="6"/>
  <c r="L58" i="6" s="1"/>
  <c r="J58" i="6"/>
  <c r="K57" i="6"/>
  <c r="L57" i="6" s="1"/>
  <c r="J57" i="6"/>
  <c r="B57" i="6"/>
  <c r="P57" i="6" s="1"/>
  <c r="K56" i="6"/>
  <c r="J56" i="6"/>
  <c r="K55" i="6"/>
  <c r="J55" i="6"/>
  <c r="L55" i="6" s="1"/>
  <c r="K54" i="6"/>
  <c r="L54" i="6" s="1"/>
  <c r="J54" i="6"/>
  <c r="K53" i="6"/>
  <c r="J53" i="6"/>
  <c r="L53" i="6" s="1"/>
  <c r="K52" i="6"/>
  <c r="J52" i="6"/>
  <c r="K51" i="6"/>
  <c r="J51" i="6"/>
  <c r="K50" i="6"/>
  <c r="J50" i="6"/>
  <c r="L50" i="6" s="1"/>
  <c r="K49" i="6"/>
  <c r="J49" i="6"/>
  <c r="K48" i="6"/>
  <c r="J48" i="6"/>
  <c r="L47" i="6"/>
  <c r="K47" i="6"/>
  <c r="J47" i="6"/>
  <c r="K46" i="6"/>
  <c r="J46" i="6"/>
  <c r="K45" i="6"/>
  <c r="J45" i="6"/>
  <c r="L45" i="6" s="1"/>
  <c r="K44" i="6"/>
  <c r="J44" i="6"/>
  <c r="L44" i="6" s="1"/>
  <c r="B44" i="6"/>
  <c r="K43" i="6"/>
  <c r="J43" i="6"/>
  <c r="K42" i="6"/>
  <c r="L42" i="6" s="1"/>
  <c r="J42" i="6"/>
  <c r="K41" i="6"/>
  <c r="J41" i="6"/>
  <c r="K40" i="6"/>
  <c r="J40" i="6"/>
  <c r="K39" i="6"/>
  <c r="L39" i="6" s="1"/>
  <c r="J39" i="6"/>
  <c r="K38" i="6"/>
  <c r="J38" i="6"/>
  <c r="K37" i="6"/>
  <c r="J37" i="6"/>
  <c r="K36" i="6"/>
  <c r="J36" i="6"/>
  <c r="L36" i="6" s="1"/>
  <c r="L35" i="6"/>
  <c r="K35" i="6"/>
  <c r="J35" i="6"/>
  <c r="K34" i="6"/>
  <c r="J34" i="6"/>
  <c r="L34" i="6" s="1"/>
  <c r="K33" i="6"/>
  <c r="J33" i="6"/>
  <c r="L33" i="6" s="1"/>
  <c r="K32" i="6"/>
  <c r="L32" i="6" s="1"/>
  <c r="J32" i="6"/>
  <c r="K31" i="6"/>
  <c r="J31" i="6"/>
  <c r="K30" i="6"/>
  <c r="J30" i="6"/>
  <c r="K29" i="6"/>
  <c r="J29" i="6"/>
  <c r="L29" i="6" s="1"/>
  <c r="B29" i="6"/>
  <c r="K28" i="6"/>
  <c r="J28" i="6"/>
  <c r="L28" i="6" s="1"/>
  <c r="K27" i="6"/>
  <c r="J27" i="6"/>
  <c r="L27" i="6" s="1"/>
  <c r="K26" i="6"/>
  <c r="J26" i="6"/>
  <c r="L26" i="6" s="1"/>
  <c r="K25" i="6"/>
  <c r="J25" i="6"/>
  <c r="L25" i="6" s="1"/>
  <c r="K24" i="6"/>
  <c r="L24" i="6" s="1"/>
  <c r="J24" i="6"/>
  <c r="K23" i="6"/>
  <c r="J23" i="6"/>
  <c r="K22" i="6"/>
  <c r="J22" i="6"/>
  <c r="K21" i="6"/>
  <c r="J21" i="6"/>
  <c r="L21" i="6" s="1"/>
  <c r="K20" i="6"/>
  <c r="J20" i="6"/>
  <c r="L20" i="6" s="1"/>
  <c r="K19" i="6"/>
  <c r="J19" i="6"/>
  <c r="K18" i="6"/>
  <c r="J18" i="6"/>
  <c r="K17" i="6"/>
  <c r="J17" i="6"/>
  <c r="L17" i="6" s="1"/>
  <c r="K16" i="6"/>
  <c r="J16" i="6"/>
  <c r="W36" i="6" s="1"/>
  <c r="O15" i="6"/>
  <c r="K15" i="6"/>
  <c r="J15" i="6"/>
  <c r="Y15" i="6" s="1"/>
  <c r="B15" i="6"/>
  <c r="B16" i="6" s="1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B303" i="5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K182" i="5"/>
  <c r="J182" i="5"/>
  <c r="L182" i="5" s="1"/>
  <c r="K181" i="5"/>
  <c r="J181" i="5"/>
  <c r="L181" i="5" s="1"/>
  <c r="K180" i="5"/>
  <c r="J180" i="5"/>
  <c r="L180" i="5" s="1"/>
  <c r="K179" i="5"/>
  <c r="L179" i="5" s="1"/>
  <c r="J179" i="5"/>
  <c r="K178" i="5"/>
  <c r="J178" i="5"/>
  <c r="L178" i="5" s="1"/>
  <c r="K177" i="5"/>
  <c r="J177" i="5"/>
  <c r="K176" i="5"/>
  <c r="J176" i="5"/>
  <c r="L176" i="5" s="1"/>
  <c r="K175" i="5"/>
  <c r="J175" i="5"/>
  <c r="L175" i="5" s="1"/>
  <c r="K174" i="5"/>
  <c r="L174" i="5" s="1"/>
  <c r="J174" i="5"/>
  <c r="K173" i="5"/>
  <c r="J173" i="5"/>
  <c r="K172" i="5"/>
  <c r="J172" i="5"/>
  <c r="K171" i="5"/>
  <c r="J171" i="5"/>
  <c r="L171" i="5" s="1"/>
  <c r="C171" i="5"/>
  <c r="C179" i="5" s="1"/>
  <c r="B171" i="5"/>
  <c r="K170" i="5"/>
  <c r="J170" i="5"/>
  <c r="L170" i="5" s="1"/>
  <c r="K169" i="5"/>
  <c r="L169" i="5" s="1"/>
  <c r="J169" i="5"/>
  <c r="K168" i="5"/>
  <c r="J168" i="5"/>
  <c r="K167" i="5"/>
  <c r="J167" i="5"/>
  <c r="L166" i="5"/>
  <c r="K166" i="5"/>
  <c r="J166" i="5"/>
  <c r="K165" i="5"/>
  <c r="J165" i="5"/>
  <c r="L165" i="5" s="1"/>
  <c r="K164" i="5"/>
  <c r="J164" i="5"/>
  <c r="K163" i="5"/>
  <c r="J163" i="5"/>
  <c r="K162" i="5"/>
  <c r="J162" i="5"/>
  <c r="L162" i="5" s="1"/>
  <c r="K161" i="5"/>
  <c r="J161" i="5"/>
  <c r="K160" i="5"/>
  <c r="J160" i="5"/>
  <c r="K159" i="5"/>
  <c r="J159" i="5"/>
  <c r="L159" i="5" s="1"/>
  <c r="B159" i="5"/>
  <c r="P158" i="5"/>
  <c r="O158" i="5"/>
  <c r="K158" i="5"/>
  <c r="J158" i="5"/>
  <c r="L158" i="5" s="1"/>
  <c r="P157" i="5"/>
  <c r="O157" i="5"/>
  <c r="K157" i="5"/>
  <c r="J157" i="5"/>
  <c r="L157" i="5" s="1"/>
  <c r="K156" i="5"/>
  <c r="L156" i="5" s="1"/>
  <c r="J156" i="5"/>
  <c r="K155" i="5"/>
  <c r="L155" i="5" s="1"/>
  <c r="J155" i="5"/>
  <c r="K154" i="5"/>
  <c r="J154" i="5"/>
  <c r="K153" i="5"/>
  <c r="J153" i="5"/>
  <c r="K152" i="5"/>
  <c r="J152" i="5"/>
  <c r="L152" i="5" s="1"/>
  <c r="K151" i="5"/>
  <c r="L151" i="5" s="1"/>
  <c r="J151" i="5"/>
  <c r="K150" i="5"/>
  <c r="J150" i="5"/>
  <c r="K149" i="5"/>
  <c r="J149" i="5"/>
  <c r="B149" i="5"/>
  <c r="P148" i="5"/>
  <c r="O148" i="5"/>
  <c r="K148" i="5"/>
  <c r="J148" i="5"/>
  <c r="L148" i="5" s="1"/>
  <c r="K147" i="5"/>
  <c r="J147" i="5"/>
  <c r="B147" i="5"/>
  <c r="P147" i="5" s="1"/>
  <c r="K146" i="5"/>
  <c r="J146" i="5"/>
  <c r="L146" i="5" s="1"/>
  <c r="K145" i="5"/>
  <c r="L145" i="5" s="1"/>
  <c r="J145" i="5"/>
  <c r="K144" i="5"/>
  <c r="L144" i="5" s="1"/>
  <c r="J144" i="5"/>
  <c r="K143" i="5"/>
  <c r="J143" i="5"/>
  <c r="K142" i="5"/>
  <c r="J142" i="5"/>
  <c r="K141" i="5"/>
  <c r="J141" i="5"/>
  <c r="L141" i="5" s="1"/>
  <c r="K140" i="5"/>
  <c r="J140" i="5"/>
  <c r="L140" i="5" s="1"/>
  <c r="K139" i="5"/>
  <c r="J139" i="5"/>
  <c r="K138" i="5"/>
  <c r="J138" i="5"/>
  <c r="L137" i="5"/>
  <c r="K137" i="5"/>
  <c r="J137" i="5"/>
  <c r="K136" i="5"/>
  <c r="J136" i="5"/>
  <c r="K135" i="5"/>
  <c r="J135" i="5"/>
  <c r="B135" i="5"/>
  <c r="O135" i="5" s="1"/>
  <c r="K134" i="5"/>
  <c r="J134" i="5"/>
  <c r="L134" i="5" s="1"/>
  <c r="K133" i="5"/>
  <c r="J133" i="5"/>
  <c r="L133" i="5" s="1"/>
  <c r="K132" i="5"/>
  <c r="L132" i="5" s="1"/>
  <c r="J132" i="5"/>
  <c r="K131" i="5"/>
  <c r="J131" i="5"/>
  <c r="K130" i="5"/>
  <c r="J130" i="5"/>
  <c r="L129" i="5"/>
  <c r="K129" i="5"/>
  <c r="J129" i="5"/>
  <c r="K128" i="5"/>
  <c r="J128" i="5"/>
  <c r="L128" i="5" s="1"/>
  <c r="K127" i="5"/>
  <c r="J127" i="5"/>
  <c r="K126" i="5"/>
  <c r="J126" i="5"/>
  <c r="K125" i="5"/>
  <c r="J125" i="5"/>
  <c r="L125" i="5" s="1"/>
  <c r="K124" i="5"/>
  <c r="J124" i="5"/>
  <c r="K123" i="5"/>
  <c r="J123" i="5"/>
  <c r="B123" i="5"/>
  <c r="B124" i="5" s="1"/>
  <c r="K122" i="5"/>
  <c r="J122" i="5"/>
  <c r="L122" i="5" s="1"/>
  <c r="K121" i="5"/>
  <c r="J121" i="5"/>
  <c r="L121" i="5" s="1"/>
  <c r="K120" i="5"/>
  <c r="L120" i="5" s="1"/>
  <c r="J120" i="5"/>
  <c r="K119" i="5"/>
  <c r="J119" i="5"/>
  <c r="K118" i="5"/>
  <c r="J118" i="5"/>
  <c r="K117" i="5"/>
  <c r="J117" i="5"/>
  <c r="L117" i="5" s="1"/>
  <c r="K116" i="5"/>
  <c r="J116" i="5"/>
  <c r="L116" i="5" s="1"/>
  <c r="K115" i="5"/>
  <c r="J115" i="5"/>
  <c r="K114" i="5"/>
  <c r="J114" i="5"/>
  <c r="L113" i="5"/>
  <c r="K113" i="5"/>
  <c r="J113" i="5"/>
  <c r="K112" i="5"/>
  <c r="J112" i="5"/>
  <c r="P111" i="5"/>
  <c r="K111" i="5"/>
  <c r="J111" i="5"/>
  <c r="B111" i="5"/>
  <c r="K110" i="5"/>
  <c r="J110" i="5"/>
  <c r="L110" i="5" s="1"/>
  <c r="K109" i="5"/>
  <c r="J109" i="5"/>
  <c r="L109" i="5" s="1"/>
  <c r="K108" i="5"/>
  <c r="L108" i="5" s="1"/>
  <c r="J108" i="5"/>
  <c r="K107" i="5"/>
  <c r="J107" i="5"/>
  <c r="K106" i="5"/>
  <c r="J106" i="5"/>
  <c r="L105" i="5"/>
  <c r="K105" i="5"/>
  <c r="J105" i="5"/>
  <c r="K104" i="5"/>
  <c r="J104" i="5"/>
  <c r="K103" i="5"/>
  <c r="J103" i="5"/>
  <c r="K102" i="5"/>
  <c r="J102" i="5"/>
  <c r="K101" i="5"/>
  <c r="J101" i="5"/>
  <c r="L101" i="5" s="1"/>
  <c r="K100" i="5"/>
  <c r="J100" i="5"/>
  <c r="K99" i="5"/>
  <c r="J99" i="5"/>
  <c r="B99" i="5"/>
  <c r="B100" i="5" s="1"/>
  <c r="K98" i="5"/>
  <c r="J98" i="5"/>
  <c r="L98" i="5" s="1"/>
  <c r="K97" i="5"/>
  <c r="J97" i="5"/>
  <c r="L97" i="5" s="1"/>
  <c r="K96" i="5"/>
  <c r="L96" i="5" s="1"/>
  <c r="J96" i="5"/>
  <c r="K95" i="5"/>
  <c r="J95" i="5"/>
  <c r="K94" i="5"/>
  <c r="J94" i="5"/>
  <c r="K93" i="5"/>
  <c r="J93" i="5"/>
  <c r="L93" i="5" s="1"/>
  <c r="K92" i="5"/>
  <c r="J92" i="5"/>
  <c r="L92" i="5" s="1"/>
  <c r="K91" i="5"/>
  <c r="J91" i="5"/>
  <c r="K90" i="5"/>
  <c r="J90" i="5"/>
  <c r="L89" i="5"/>
  <c r="K89" i="5"/>
  <c r="J89" i="5"/>
  <c r="K88" i="5"/>
  <c r="J88" i="5"/>
  <c r="B88" i="5"/>
  <c r="P88" i="5" s="1"/>
  <c r="O87" i="5"/>
  <c r="K87" i="5"/>
  <c r="J87" i="5"/>
  <c r="B87" i="5"/>
  <c r="P87" i="5" s="1"/>
  <c r="K86" i="5"/>
  <c r="L86" i="5" s="1"/>
  <c r="J86" i="5"/>
  <c r="K85" i="5"/>
  <c r="J85" i="5"/>
  <c r="L85" i="5" s="1"/>
  <c r="K84" i="5"/>
  <c r="J84" i="5"/>
  <c r="L84" i="5" s="1"/>
  <c r="K83" i="5"/>
  <c r="J83" i="5"/>
  <c r="K82" i="5"/>
  <c r="J82" i="5"/>
  <c r="L82" i="5" s="1"/>
  <c r="L81" i="5"/>
  <c r="K81" i="5"/>
  <c r="J81" i="5"/>
  <c r="K80" i="5"/>
  <c r="J80" i="5"/>
  <c r="L80" i="5" s="1"/>
  <c r="K79" i="5"/>
  <c r="J79" i="5"/>
  <c r="L79" i="5" s="1"/>
  <c r="K78" i="5"/>
  <c r="J78" i="5"/>
  <c r="K77" i="5"/>
  <c r="J77" i="5"/>
  <c r="L77" i="5" s="1"/>
  <c r="K76" i="5"/>
  <c r="J76" i="5"/>
  <c r="L76" i="5" s="1"/>
  <c r="K75" i="5"/>
  <c r="J75" i="5"/>
  <c r="B75" i="5"/>
  <c r="K74" i="5"/>
  <c r="J74" i="5"/>
  <c r="L74" i="5" s="1"/>
  <c r="L73" i="5"/>
  <c r="K73" i="5"/>
  <c r="J73" i="5"/>
  <c r="K72" i="5"/>
  <c r="J72" i="5"/>
  <c r="L72" i="5" s="1"/>
  <c r="K71" i="5"/>
  <c r="J71" i="5"/>
  <c r="K70" i="5"/>
  <c r="J70" i="5"/>
  <c r="K69" i="5"/>
  <c r="J69" i="5"/>
  <c r="L69" i="5" s="1"/>
  <c r="K68" i="5"/>
  <c r="J68" i="5"/>
  <c r="K67" i="5"/>
  <c r="J67" i="5"/>
  <c r="L66" i="5"/>
  <c r="K66" i="5"/>
  <c r="J66" i="5"/>
  <c r="K65" i="5"/>
  <c r="J65" i="5"/>
  <c r="L65" i="5" s="1"/>
  <c r="K64" i="5"/>
  <c r="J64" i="5"/>
  <c r="L64" i="5" s="1"/>
  <c r="K63" i="5"/>
  <c r="J63" i="5"/>
  <c r="B63" i="5"/>
  <c r="B64" i="5" s="1"/>
  <c r="O64" i="5" s="1"/>
  <c r="K62" i="5"/>
  <c r="J62" i="5"/>
  <c r="K61" i="5"/>
  <c r="J61" i="5"/>
  <c r="L61" i="5" s="1"/>
  <c r="K60" i="5"/>
  <c r="J60" i="5"/>
  <c r="L60" i="5" s="1"/>
  <c r="K59" i="5"/>
  <c r="J59" i="5"/>
  <c r="L59" i="5" s="1"/>
  <c r="K58" i="5"/>
  <c r="J58" i="5"/>
  <c r="K57" i="5"/>
  <c r="J57" i="5"/>
  <c r="L57" i="5" s="1"/>
  <c r="K56" i="5"/>
  <c r="J56" i="5"/>
  <c r="K55" i="5"/>
  <c r="J55" i="5"/>
  <c r="K54" i="5"/>
  <c r="J54" i="5"/>
  <c r="L54" i="5" s="1"/>
  <c r="K53" i="5"/>
  <c r="L53" i="5" s="1"/>
  <c r="J53" i="5"/>
  <c r="K52" i="5"/>
  <c r="J52" i="5"/>
  <c r="B52" i="5"/>
  <c r="O51" i="5"/>
  <c r="K51" i="5"/>
  <c r="J51" i="5"/>
  <c r="L51" i="5" s="1"/>
  <c r="B51" i="5"/>
  <c r="P51" i="5" s="1"/>
  <c r="K50" i="5"/>
  <c r="L50" i="5" s="1"/>
  <c r="J50" i="5"/>
  <c r="K49" i="5"/>
  <c r="J49" i="5"/>
  <c r="L49" i="5" s="1"/>
  <c r="K47" i="5"/>
  <c r="J47" i="5"/>
  <c r="K46" i="5"/>
  <c r="J46" i="5"/>
  <c r="L46" i="5" s="1"/>
  <c r="K45" i="5"/>
  <c r="J45" i="5"/>
  <c r="L45" i="5" s="1"/>
  <c r="K44" i="5"/>
  <c r="J44" i="5"/>
  <c r="L44" i="5" s="1"/>
  <c r="K43" i="5"/>
  <c r="J43" i="5"/>
  <c r="L43" i="5" s="1"/>
  <c r="K42" i="5"/>
  <c r="J42" i="5"/>
  <c r="K41" i="5"/>
  <c r="J41" i="5"/>
  <c r="K40" i="5"/>
  <c r="J40" i="5"/>
  <c r="L40" i="5" s="1"/>
  <c r="K39" i="5"/>
  <c r="J39" i="5"/>
  <c r="B39" i="5"/>
  <c r="B40" i="5" s="1"/>
  <c r="K37" i="5"/>
  <c r="J37" i="5"/>
  <c r="L37" i="5" s="1"/>
  <c r="K36" i="5"/>
  <c r="L36" i="5" s="1"/>
  <c r="J36" i="5"/>
  <c r="L33" i="5"/>
  <c r="K33" i="5"/>
  <c r="J33" i="5"/>
  <c r="K32" i="5"/>
  <c r="J32" i="5"/>
  <c r="K31" i="5"/>
  <c r="J31" i="5"/>
  <c r="K30" i="5"/>
  <c r="J30" i="5"/>
  <c r="L30" i="5" s="1"/>
  <c r="K29" i="5"/>
  <c r="J29" i="5"/>
  <c r="L29" i="5" s="1"/>
  <c r="K28" i="5"/>
  <c r="J28" i="5"/>
  <c r="B28" i="5"/>
  <c r="K27" i="5"/>
  <c r="L27" i="5" s="1"/>
  <c r="J27" i="5"/>
  <c r="B27" i="5"/>
  <c r="P25" i="5"/>
  <c r="O25" i="5"/>
  <c r="K25" i="5"/>
  <c r="J25" i="5"/>
  <c r="P24" i="5"/>
  <c r="O24" i="5"/>
  <c r="K24" i="5"/>
  <c r="J24" i="5"/>
  <c r="L24" i="5" s="1"/>
  <c r="P23" i="5"/>
  <c r="O23" i="5"/>
  <c r="K23" i="5"/>
  <c r="J23" i="5"/>
  <c r="X23" i="5" s="1"/>
  <c r="P20" i="5"/>
  <c r="O20" i="5"/>
  <c r="K20" i="5"/>
  <c r="L20" i="5" s="1"/>
  <c r="J20" i="5"/>
  <c r="P19" i="5"/>
  <c r="O19" i="5"/>
  <c r="K19" i="5"/>
  <c r="J19" i="5"/>
  <c r="P18" i="5"/>
  <c r="O18" i="5"/>
  <c r="K18" i="5"/>
  <c r="L18" i="5" s="1"/>
  <c r="J18" i="5"/>
  <c r="P17" i="5"/>
  <c r="O17" i="5"/>
  <c r="K17" i="5"/>
  <c r="L17" i="5" s="1"/>
  <c r="J17" i="5"/>
  <c r="P15" i="5"/>
  <c r="O15" i="5"/>
  <c r="K15" i="5"/>
  <c r="J15" i="5"/>
  <c r="V29" i="5" s="1"/>
  <c r="C13" i="5"/>
  <c r="U8" i="5"/>
  <c r="V8" i="5" s="1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B306" i="4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K185" i="4"/>
  <c r="J185" i="4"/>
  <c r="L184" i="4"/>
  <c r="K184" i="4"/>
  <c r="J184" i="4"/>
  <c r="K183" i="4"/>
  <c r="J183" i="4"/>
  <c r="L183" i="4" s="1"/>
  <c r="K182" i="4"/>
  <c r="J182" i="4"/>
  <c r="K181" i="4"/>
  <c r="J181" i="4"/>
  <c r="K180" i="4"/>
  <c r="J180" i="4"/>
  <c r="K179" i="4"/>
  <c r="J179" i="4"/>
  <c r="L179" i="4" s="1"/>
  <c r="K178" i="4"/>
  <c r="J178" i="4"/>
  <c r="K177" i="4"/>
  <c r="J177" i="4"/>
  <c r="K176" i="4"/>
  <c r="J176" i="4"/>
  <c r="K175" i="4"/>
  <c r="L175" i="4" s="1"/>
  <c r="J175" i="4"/>
  <c r="P174" i="4"/>
  <c r="K174" i="4"/>
  <c r="J174" i="4"/>
  <c r="C174" i="4"/>
  <c r="C182" i="4" s="1"/>
  <c r="B174" i="4"/>
  <c r="B175" i="4" s="1"/>
  <c r="L173" i="4"/>
  <c r="K173" i="4"/>
  <c r="J173" i="4"/>
  <c r="K172" i="4"/>
  <c r="J172" i="4"/>
  <c r="L172" i="4" s="1"/>
  <c r="L171" i="4"/>
  <c r="K171" i="4"/>
  <c r="J171" i="4"/>
  <c r="L170" i="4"/>
  <c r="K170" i="4"/>
  <c r="J170" i="4"/>
  <c r="K169" i="4"/>
  <c r="J169" i="4"/>
  <c r="K168" i="4"/>
  <c r="J168" i="4"/>
  <c r="K167" i="4"/>
  <c r="J167" i="4"/>
  <c r="L167" i="4" s="1"/>
  <c r="L166" i="4"/>
  <c r="K166" i="4"/>
  <c r="J166" i="4"/>
  <c r="K165" i="4"/>
  <c r="J165" i="4"/>
  <c r="K164" i="4"/>
  <c r="J164" i="4"/>
  <c r="K163" i="4"/>
  <c r="J163" i="4"/>
  <c r="K162" i="4"/>
  <c r="L162" i="4" s="1"/>
  <c r="J162" i="4"/>
  <c r="B162" i="4"/>
  <c r="O162" i="4" s="1"/>
  <c r="P161" i="4"/>
  <c r="O161" i="4"/>
  <c r="K161" i="4"/>
  <c r="J161" i="4"/>
  <c r="P160" i="4"/>
  <c r="O160" i="4"/>
  <c r="L160" i="4"/>
  <c r="K160" i="4"/>
  <c r="J160" i="4"/>
  <c r="L159" i="4"/>
  <c r="K159" i="4"/>
  <c r="J159" i="4"/>
  <c r="K158" i="4"/>
  <c r="J158" i="4"/>
  <c r="L158" i="4" s="1"/>
  <c r="L157" i="4"/>
  <c r="K157" i="4"/>
  <c r="J157" i="4"/>
  <c r="L156" i="4"/>
  <c r="K156" i="4"/>
  <c r="J156" i="4"/>
  <c r="K155" i="4"/>
  <c r="J155" i="4"/>
  <c r="K154" i="4"/>
  <c r="J154" i="4"/>
  <c r="K153" i="4"/>
  <c r="J153" i="4"/>
  <c r="L153" i="4" s="1"/>
  <c r="L152" i="4"/>
  <c r="K152" i="4"/>
  <c r="J152" i="4"/>
  <c r="B152" i="4"/>
  <c r="P151" i="4"/>
  <c r="O151" i="4"/>
  <c r="K151" i="4"/>
  <c r="J151" i="4"/>
  <c r="L151" i="4" s="1"/>
  <c r="K150" i="4"/>
  <c r="J150" i="4"/>
  <c r="L150" i="4" s="1"/>
  <c r="B150" i="4"/>
  <c r="P150" i="4" s="1"/>
  <c r="K149" i="4"/>
  <c r="J149" i="4"/>
  <c r="L149" i="4" s="1"/>
  <c r="L148" i="4"/>
  <c r="K148" i="4"/>
  <c r="J148" i="4"/>
  <c r="K147" i="4"/>
  <c r="J147" i="4"/>
  <c r="K146" i="4"/>
  <c r="J146" i="4"/>
  <c r="L145" i="4"/>
  <c r="K145" i="4"/>
  <c r="J145" i="4"/>
  <c r="K144" i="4"/>
  <c r="J144" i="4"/>
  <c r="L144" i="4" s="1"/>
  <c r="K143" i="4"/>
  <c r="J143" i="4"/>
  <c r="K142" i="4"/>
  <c r="J142" i="4"/>
  <c r="L142" i="4" s="1"/>
  <c r="K141" i="4"/>
  <c r="L141" i="4" s="1"/>
  <c r="J141" i="4"/>
  <c r="K140" i="4"/>
  <c r="J140" i="4"/>
  <c r="L140" i="4" s="1"/>
  <c r="K139" i="4"/>
  <c r="J139" i="4"/>
  <c r="K138" i="4"/>
  <c r="J138" i="4"/>
  <c r="L138" i="4" s="1"/>
  <c r="B138" i="4"/>
  <c r="K137" i="4"/>
  <c r="J137" i="4"/>
  <c r="L136" i="4"/>
  <c r="K136" i="4"/>
  <c r="J136" i="4"/>
  <c r="K135" i="4"/>
  <c r="J135" i="4"/>
  <c r="K134" i="4"/>
  <c r="J134" i="4"/>
  <c r="L134" i="4" s="1"/>
  <c r="L133" i="4"/>
  <c r="K133" i="4"/>
  <c r="J133" i="4"/>
  <c r="K132" i="4"/>
  <c r="L132" i="4" s="1"/>
  <c r="J132" i="4"/>
  <c r="K131" i="4"/>
  <c r="J131" i="4"/>
  <c r="L130" i="4"/>
  <c r="K130" i="4"/>
  <c r="J130" i="4"/>
  <c r="K129" i="4"/>
  <c r="J129" i="4"/>
  <c r="L129" i="4" s="1"/>
  <c r="K128" i="4"/>
  <c r="J128" i="4"/>
  <c r="K127" i="4"/>
  <c r="J127" i="4"/>
  <c r="L127" i="4" s="1"/>
  <c r="B127" i="4"/>
  <c r="O126" i="4"/>
  <c r="K126" i="4"/>
  <c r="L126" i="4" s="1"/>
  <c r="J126" i="4"/>
  <c r="B126" i="4"/>
  <c r="P126" i="4" s="1"/>
  <c r="K125" i="4"/>
  <c r="J125" i="4"/>
  <c r="K124" i="4"/>
  <c r="J124" i="4"/>
  <c r="L123" i="4"/>
  <c r="K123" i="4"/>
  <c r="J123" i="4"/>
  <c r="K122" i="4"/>
  <c r="J122" i="4"/>
  <c r="K121" i="4"/>
  <c r="J121" i="4"/>
  <c r="K120" i="4"/>
  <c r="J120" i="4"/>
  <c r="L120" i="4" s="1"/>
  <c r="L119" i="4"/>
  <c r="K119" i="4"/>
  <c r="J119" i="4"/>
  <c r="L118" i="4"/>
  <c r="K118" i="4"/>
  <c r="J118" i="4"/>
  <c r="K117" i="4"/>
  <c r="J117" i="4"/>
  <c r="L117" i="4" s="1"/>
  <c r="K116" i="4"/>
  <c r="J116" i="4"/>
  <c r="K115" i="4"/>
  <c r="J115" i="4"/>
  <c r="L115" i="4" s="1"/>
  <c r="B115" i="4"/>
  <c r="O114" i="4"/>
  <c r="K114" i="4"/>
  <c r="L114" i="4" s="1"/>
  <c r="J114" i="4"/>
  <c r="B114" i="4"/>
  <c r="P114" i="4" s="1"/>
  <c r="K113" i="4"/>
  <c r="J113" i="4"/>
  <c r="K112" i="4"/>
  <c r="J112" i="4"/>
  <c r="L111" i="4"/>
  <c r="K111" i="4"/>
  <c r="J111" i="4"/>
  <c r="K110" i="4"/>
  <c r="J110" i="4"/>
  <c r="K109" i="4"/>
  <c r="J109" i="4"/>
  <c r="K108" i="4"/>
  <c r="J108" i="4"/>
  <c r="L108" i="4" s="1"/>
  <c r="L107" i="4"/>
  <c r="K107" i="4"/>
  <c r="J107" i="4"/>
  <c r="L106" i="4"/>
  <c r="K106" i="4"/>
  <c r="J106" i="4"/>
  <c r="K105" i="4"/>
  <c r="J105" i="4"/>
  <c r="L105" i="4" s="1"/>
  <c r="K104" i="4"/>
  <c r="J104" i="4"/>
  <c r="K103" i="4"/>
  <c r="J103" i="4"/>
  <c r="L103" i="4" s="1"/>
  <c r="B103" i="4"/>
  <c r="O102" i="4"/>
  <c r="K102" i="4"/>
  <c r="L102" i="4" s="1"/>
  <c r="J102" i="4"/>
  <c r="B102" i="4"/>
  <c r="P102" i="4" s="1"/>
  <c r="K101" i="4"/>
  <c r="J101" i="4"/>
  <c r="K100" i="4"/>
  <c r="J100" i="4"/>
  <c r="L99" i="4"/>
  <c r="K99" i="4"/>
  <c r="J99" i="4"/>
  <c r="K98" i="4"/>
  <c r="J98" i="4"/>
  <c r="K97" i="4"/>
  <c r="J97" i="4"/>
  <c r="K96" i="4"/>
  <c r="J96" i="4"/>
  <c r="L96" i="4" s="1"/>
  <c r="L95" i="4"/>
  <c r="K95" i="4"/>
  <c r="J95" i="4"/>
  <c r="L94" i="4"/>
  <c r="K94" i="4"/>
  <c r="J94" i="4"/>
  <c r="K93" i="4"/>
  <c r="J93" i="4"/>
  <c r="L93" i="4" s="1"/>
  <c r="K92" i="4"/>
  <c r="J92" i="4"/>
  <c r="K91" i="4"/>
  <c r="J91" i="4"/>
  <c r="B91" i="4"/>
  <c r="B92" i="4" s="1"/>
  <c r="P90" i="4"/>
  <c r="K90" i="4"/>
  <c r="J90" i="4"/>
  <c r="L90" i="4" s="1"/>
  <c r="B90" i="4"/>
  <c r="O90" i="4" s="1"/>
  <c r="K89" i="4"/>
  <c r="J89" i="4"/>
  <c r="L89" i="4" s="1"/>
  <c r="K88" i="4"/>
  <c r="J88" i="4"/>
  <c r="K87" i="4"/>
  <c r="J87" i="4"/>
  <c r="K86" i="4"/>
  <c r="L86" i="4" s="1"/>
  <c r="J86" i="4"/>
  <c r="L85" i="4"/>
  <c r="K85" i="4"/>
  <c r="J85" i="4"/>
  <c r="K84" i="4"/>
  <c r="J84" i="4"/>
  <c r="L84" i="4" s="1"/>
  <c r="K83" i="4"/>
  <c r="J83" i="4"/>
  <c r="K82" i="4"/>
  <c r="J82" i="4"/>
  <c r="L81" i="4"/>
  <c r="K81" i="4"/>
  <c r="J81" i="4"/>
  <c r="K80" i="4"/>
  <c r="J80" i="4"/>
  <c r="K79" i="4"/>
  <c r="J79" i="4"/>
  <c r="B79" i="4"/>
  <c r="B80" i="4" s="1"/>
  <c r="O80" i="4" s="1"/>
  <c r="K78" i="4"/>
  <c r="J78" i="4"/>
  <c r="B78" i="4"/>
  <c r="P78" i="4" s="1"/>
  <c r="K77" i="4"/>
  <c r="J77" i="4"/>
  <c r="L77" i="4" s="1"/>
  <c r="K76" i="4"/>
  <c r="J76" i="4"/>
  <c r="K75" i="4"/>
  <c r="J75" i="4"/>
  <c r="L74" i="4"/>
  <c r="K74" i="4"/>
  <c r="J74" i="4"/>
  <c r="L73" i="4"/>
  <c r="K73" i="4"/>
  <c r="J73" i="4"/>
  <c r="K72" i="4"/>
  <c r="J72" i="4"/>
  <c r="L72" i="4" s="1"/>
  <c r="K71" i="4"/>
  <c r="J71" i="4"/>
  <c r="K70" i="4"/>
  <c r="J70" i="4"/>
  <c r="L69" i="4"/>
  <c r="K69" i="4"/>
  <c r="J69" i="4"/>
  <c r="K68" i="4"/>
  <c r="J68" i="4"/>
  <c r="K67" i="4"/>
  <c r="J67" i="4"/>
  <c r="B67" i="4"/>
  <c r="B68" i="4" s="1"/>
  <c r="K66" i="4"/>
  <c r="J66" i="4"/>
  <c r="B66" i="4"/>
  <c r="P66" i="4" s="1"/>
  <c r="K65" i="4"/>
  <c r="J65" i="4"/>
  <c r="L65" i="4" s="1"/>
  <c r="K64" i="4"/>
  <c r="J64" i="4"/>
  <c r="K63" i="4"/>
  <c r="J63" i="4"/>
  <c r="L63" i="4" s="1"/>
  <c r="K62" i="4"/>
  <c r="L62" i="4" s="1"/>
  <c r="J62" i="4"/>
  <c r="K61" i="4"/>
  <c r="J61" i="4"/>
  <c r="L61" i="4" s="1"/>
  <c r="K60" i="4"/>
  <c r="J60" i="4"/>
  <c r="K59" i="4"/>
  <c r="J59" i="4"/>
  <c r="K58" i="4"/>
  <c r="L58" i="4" s="1"/>
  <c r="J58" i="4"/>
  <c r="L57" i="4"/>
  <c r="K57" i="4"/>
  <c r="J57" i="4"/>
  <c r="K56" i="4"/>
  <c r="J56" i="4"/>
  <c r="K55" i="4"/>
  <c r="J55" i="4"/>
  <c r="K54" i="4"/>
  <c r="L54" i="4" s="1"/>
  <c r="J54" i="4"/>
  <c r="B54" i="4"/>
  <c r="B55" i="4" s="1"/>
  <c r="L52" i="4"/>
  <c r="K52" i="4"/>
  <c r="J52" i="4"/>
  <c r="K51" i="4"/>
  <c r="J51" i="4"/>
  <c r="K49" i="4"/>
  <c r="L49" i="4" s="1"/>
  <c r="J49" i="4"/>
  <c r="L48" i="4"/>
  <c r="K48" i="4"/>
  <c r="J48" i="4"/>
  <c r="K46" i="4"/>
  <c r="J46" i="4"/>
  <c r="B46" i="4"/>
  <c r="P46" i="4" s="1"/>
  <c r="O45" i="4"/>
  <c r="K45" i="4"/>
  <c r="J45" i="4"/>
  <c r="B45" i="4"/>
  <c r="P45" i="4" s="1"/>
  <c r="K44" i="4"/>
  <c r="L44" i="4" s="1"/>
  <c r="J44" i="4"/>
  <c r="K43" i="4"/>
  <c r="J43" i="4"/>
  <c r="L43" i="4" s="1"/>
  <c r="K42" i="4"/>
  <c r="J42" i="4"/>
  <c r="B42" i="4"/>
  <c r="O42" i="4" s="1"/>
  <c r="K41" i="4"/>
  <c r="J41" i="4"/>
  <c r="L41" i="4" s="1"/>
  <c r="B41" i="4"/>
  <c r="P41" i="4" s="1"/>
  <c r="K40" i="4"/>
  <c r="J40" i="4"/>
  <c r="L40" i="4" s="1"/>
  <c r="K39" i="4"/>
  <c r="J39" i="4"/>
  <c r="K36" i="4"/>
  <c r="J36" i="4"/>
  <c r="K35" i="4"/>
  <c r="J35" i="4"/>
  <c r="L35" i="4" s="1"/>
  <c r="K34" i="4"/>
  <c r="J34" i="4"/>
  <c r="K33" i="4"/>
  <c r="J33" i="4"/>
  <c r="L33" i="4" s="1"/>
  <c r="K32" i="4"/>
  <c r="J32" i="4"/>
  <c r="L31" i="4"/>
  <c r="K31" i="4"/>
  <c r="J31" i="4"/>
  <c r="K30" i="4"/>
  <c r="J30" i="4"/>
  <c r="L29" i="4"/>
  <c r="K29" i="4"/>
  <c r="J29" i="4"/>
  <c r="B29" i="4"/>
  <c r="K28" i="4"/>
  <c r="J28" i="4"/>
  <c r="B28" i="4"/>
  <c r="P28" i="4" s="1"/>
  <c r="P26" i="4"/>
  <c r="O26" i="4"/>
  <c r="L26" i="4"/>
  <c r="K26" i="4"/>
  <c r="J26" i="4"/>
  <c r="P25" i="4"/>
  <c r="O25" i="4"/>
  <c r="K25" i="4"/>
  <c r="J25" i="4"/>
  <c r="P24" i="4"/>
  <c r="O24" i="4"/>
  <c r="K24" i="4"/>
  <c r="J24" i="4"/>
  <c r="P20" i="4"/>
  <c r="O20" i="4"/>
  <c r="K20" i="4"/>
  <c r="L20" i="4" s="1"/>
  <c r="J20" i="4"/>
  <c r="P19" i="4"/>
  <c r="O19" i="4"/>
  <c r="L19" i="4"/>
  <c r="K19" i="4"/>
  <c r="J19" i="4"/>
  <c r="P18" i="4"/>
  <c r="O18" i="4"/>
  <c r="K18" i="4"/>
  <c r="J18" i="4"/>
  <c r="P17" i="4"/>
  <c r="O17" i="4"/>
  <c r="K17" i="4"/>
  <c r="J17" i="4"/>
  <c r="P16" i="4"/>
  <c r="O16" i="4"/>
  <c r="K16" i="4"/>
  <c r="J16" i="4"/>
  <c r="L16" i="4" s="1"/>
  <c r="L15" i="4"/>
  <c r="K15" i="4"/>
  <c r="J15" i="4"/>
  <c r="V36" i="4" s="1"/>
  <c r="B15" i="4"/>
  <c r="C13" i="4"/>
  <c r="U8" i="4"/>
  <c r="V8" i="4" s="1"/>
  <c r="B292" i="2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P172" i="2"/>
  <c r="N170" i="2"/>
  <c r="L170" i="2"/>
  <c r="K170" i="2"/>
  <c r="J170" i="2"/>
  <c r="N169" i="2"/>
  <c r="L169" i="2"/>
  <c r="K169" i="2"/>
  <c r="J169" i="2"/>
  <c r="N168" i="2"/>
  <c r="L168" i="2"/>
  <c r="K168" i="2"/>
  <c r="J168" i="2"/>
  <c r="N167" i="2"/>
  <c r="L167" i="2"/>
  <c r="K167" i="2"/>
  <c r="J167" i="2"/>
  <c r="N166" i="2"/>
  <c r="L166" i="2"/>
  <c r="K166" i="2"/>
  <c r="J166" i="2"/>
  <c r="N165" i="2"/>
  <c r="L165" i="2"/>
  <c r="K165" i="2"/>
  <c r="J165" i="2"/>
  <c r="N164" i="2"/>
  <c r="L164" i="2"/>
  <c r="K164" i="2"/>
  <c r="J164" i="2"/>
  <c r="N163" i="2"/>
  <c r="L163" i="2"/>
  <c r="K163" i="2"/>
  <c r="J163" i="2"/>
  <c r="N162" i="2"/>
  <c r="L162" i="2"/>
  <c r="K162" i="2"/>
  <c r="J162" i="2"/>
  <c r="N161" i="2"/>
  <c r="L161" i="2"/>
  <c r="K161" i="2"/>
  <c r="J161" i="2"/>
  <c r="N160" i="2"/>
  <c r="L160" i="2"/>
  <c r="K160" i="2"/>
  <c r="J160" i="2"/>
  <c r="B160" i="2"/>
  <c r="N159" i="2"/>
  <c r="L159" i="2"/>
  <c r="K159" i="2"/>
  <c r="J159" i="2"/>
  <c r="B159" i="2"/>
  <c r="P158" i="2"/>
  <c r="O158" i="2"/>
  <c r="N158" i="2"/>
  <c r="L158" i="2"/>
  <c r="K158" i="2"/>
  <c r="J158" i="2"/>
  <c r="N157" i="2"/>
  <c r="L157" i="2"/>
  <c r="K157" i="2"/>
  <c r="J157" i="2"/>
  <c r="N156" i="2"/>
  <c r="L156" i="2"/>
  <c r="K156" i="2"/>
  <c r="J156" i="2"/>
  <c r="N155" i="2"/>
  <c r="L155" i="2"/>
  <c r="K155" i="2"/>
  <c r="J155" i="2"/>
  <c r="N154" i="2"/>
  <c r="L154" i="2"/>
  <c r="K154" i="2"/>
  <c r="J154" i="2"/>
  <c r="N153" i="2"/>
  <c r="L153" i="2"/>
  <c r="K153" i="2"/>
  <c r="J153" i="2"/>
  <c r="N152" i="2"/>
  <c r="L152" i="2"/>
  <c r="K152" i="2"/>
  <c r="J152" i="2"/>
  <c r="P151" i="2"/>
  <c r="N151" i="2"/>
  <c r="L151" i="2"/>
  <c r="K151" i="2"/>
  <c r="J151" i="2"/>
  <c r="B151" i="2"/>
  <c r="O151" i="2" s="1"/>
  <c r="P150" i="2"/>
  <c r="N150" i="2"/>
  <c r="L150" i="2"/>
  <c r="K150" i="2"/>
  <c r="J150" i="2"/>
  <c r="B150" i="2"/>
  <c r="O150" i="2" s="1"/>
  <c r="P149" i="2"/>
  <c r="O149" i="2"/>
  <c r="N149" i="2"/>
  <c r="L149" i="2"/>
  <c r="K149" i="2"/>
  <c r="J149" i="2"/>
  <c r="P148" i="2"/>
  <c r="N148" i="2"/>
  <c r="L148" i="2"/>
  <c r="K148" i="2"/>
  <c r="J148" i="2"/>
  <c r="B148" i="2"/>
  <c r="O148" i="2" s="1"/>
  <c r="P147" i="2"/>
  <c r="O147" i="2"/>
  <c r="N147" i="2"/>
  <c r="L147" i="2"/>
  <c r="K147" i="2"/>
  <c r="J147" i="2"/>
  <c r="B147" i="2"/>
  <c r="O146" i="2"/>
  <c r="N146" i="2"/>
  <c r="L146" i="2"/>
  <c r="K146" i="2"/>
  <c r="J146" i="2"/>
  <c r="N145" i="2"/>
  <c r="L145" i="2"/>
  <c r="K145" i="2"/>
  <c r="J145" i="2"/>
  <c r="N144" i="2"/>
  <c r="L144" i="2"/>
  <c r="K144" i="2"/>
  <c r="J144" i="2"/>
  <c r="N143" i="2"/>
  <c r="L143" i="2"/>
  <c r="K143" i="2"/>
  <c r="J143" i="2"/>
  <c r="O142" i="2"/>
  <c r="N142" i="2"/>
  <c r="L142" i="2"/>
  <c r="K142" i="2"/>
  <c r="J142" i="2"/>
  <c r="N141" i="2"/>
  <c r="L141" i="2"/>
  <c r="K141" i="2"/>
  <c r="J141" i="2"/>
  <c r="N140" i="2"/>
  <c r="L140" i="2"/>
  <c r="K140" i="2"/>
  <c r="J140" i="2"/>
  <c r="N139" i="2"/>
  <c r="L139" i="2"/>
  <c r="K139" i="2"/>
  <c r="J139" i="2"/>
  <c r="O138" i="2"/>
  <c r="N138" i="2"/>
  <c r="L138" i="2"/>
  <c r="K138" i="2"/>
  <c r="J138" i="2"/>
  <c r="N137" i="2"/>
  <c r="L137" i="2"/>
  <c r="K137" i="2"/>
  <c r="J137" i="2"/>
  <c r="N136" i="2"/>
  <c r="L136" i="2"/>
  <c r="K136" i="2"/>
  <c r="J136" i="2"/>
  <c r="P135" i="2"/>
  <c r="O135" i="2"/>
  <c r="N135" i="2"/>
  <c r="L135" i="2"/>
  <c r="K135" i="2"/>
  <c r="J135" i="2"/>
  <c r="B135" i="2"/>
  <c r="B138" i="2" s="1"/>
  <c r="B139" i="2" s="1"/>
  <c r="B140" i="2" s="1"/>
  <c r="B141" i="2" s="1"/>
  <c r="B142" i="2" s="1"/>
  <c r="B143" i="2" s="1"/>
  <c r="B144" i="2" s="1"/>
  <c r="B145" i="2" s="1"/>
  <c r="B146" i="2" s="1"/>
  <c r="P146" i="2" s="1"/>
  <c r="N134" i="2"/>
  <c r="L134" i="2"/>
  <c r="K134" i="2"/>
  <c r="J134" i="2"/>
  <c r="N133" i="2"/>
  <c r="L133" i="2"/>
  <c r="K133" i="2"/>
  <c r="J133" i="2"/>
  <c r="N132" i="2"/>
  <c r="L132" i="2"/>
  <c r="K132" i="2"/>
  <c r="J132" i="2"/>
  <c r="N131" i="2"/>
  <c r="L131" i="2"/>
  <c r="K131" i="2"/>
  <c r="J131" i="2"/>
  <c r="N130" i="2"/>
  <c r="L130" i="2"/>
  <c r="K130" i="2"/>
  <c r="J130" i="2"/>
  <c r="N129" i="2"/>
  <c r="L129" i="2"/>
  <c r="K129" i="2"/>
  <c r="J129" i="2"/>
  <c r="N128" i="2"/>
  <c r="L128" i="2"/>
  <c r="K128" i="2"/>
  <c r="J128" i="2"/>
  <c r="N127" i="2"/>
  <c r="L127" i="2"/>
  <c r="K127" i="2"/>
  <c r="J127" i="2"/>
  <c r="N126" i="2"/>
  <c r="L126" i="2"/>
  <c r="K126" i="2"/>
  <c r="J126" i="2"/>
  <c r="N125" i="2"/>
  <c r="L125" i="2"/>
  <c r="K125" i="2"/>
  <c r="J125" i="2"/>
  <c r="P124" i="2"/>
  <c r="N124" i="2"/>
  <c r="L124" i="2"/>
  <c r="K124" i="2"/>
  <c r="J124" i="2"/>
  <c r="P123" i="2"/>
  <c r="O123" i="2"/>
  <c r="N123" i="2"/>
  <c r="L123" i="2"/>
  <c r="K123" i="2"/>
  <c r="J123" i="2"/>
  <c r="B123" i="2"/>
  <c r="B124" i="2" s="1"/>
  <c r="N122" i="2"/>
  <c r="L122" i="2"/>
  <c r="K122" i="2"/>
  <c r="J122" i="2"/>
  <c r="N121" i="2"/>
  <c r="L121" i="2"/>
  <c r="K121" i="2"/>
  <c r="J121" i="2"/>
  <c r="N120" i="2"/>
  <c r="L120" i="2"/>
  <c r="K120" i="2"/>
  <c r="J120" i="2"/>
  <c r="N119" i="2"/>
  <c r="L119" i="2"/>
  <c r="K119" i="2"/>
  <c r="J119" i="2"/>
  <c r="N118" i="2"/>
  <c r="L118" i="2"/>
  <c r="K118" i="2"/>
  <c r="J118" i="2"/>
  <c r="N117" i="2"/>
  <c r="L117" i="2"/>
  <c r="K117" i="2"/>
  <c r="J117" i="2"/>
  <c r="N116" i="2"/>
  <c r="L116" i="2"/>
  <c r="K116" i="2"/>
  <c r="J116" i="2"/>
  <c r="N115" i="2"/>
  <c r="L115" i="2"/>
  <c r="K115" i="2"/>
  <c r="J115" i="2"/>
  <c r="N114" i="2"/>
  <c r="L114" i="2"/>
  <c r="K114" i="2"/>
  <c r="J114" i="2"/>
  <c r="N113" i="2"/>
  <c r="L113" i="2"/>
  <c r="K113" i="2"/>
  <c r="J113" i="2"/>
  <c r="B113" i="2"/>
  <c r="P113" i="2" s="1"/>
  <c r="N112" i="2"/>
  <c r="L112" i="2"/>
  <c r="K112" i="2"/>
  <c r="J112" i="2"/>
  <c r="B112" i="2"/>
  <c r="O112" i="2" s="1"/>
  <c r="O111" i="2"/>
  <c r="N111" i="2"/>
  <c r="L111" i="2"/>
  <c r="K111" i="2"/>
  <c r="J111" i="2"/>
  <c r="B111" i="2"/>
  <c r="P111" i="2" s="1"/>
  <c r="N110" i="2"/>
  <c r="L110" i="2"/>
  <c r="K110" i="2"/>
  <c r="J110" i="2"/>
  <c r="N109" i="2"/>
  <c r="L109" i="2"/>
  <c r="K109" i="2"/>
  <c r="J109" i="2"/>
  <c r="N108" i="2"/>
  <c r="L108" i="2"/>
  <c r="K108" i="2"/>
  <c r="J108" i="2"/>
  <c r="N107" i="2"/>
  <c r="L107" i="2"/>
  <c r="K107" i="2"/>
  <c r="J107" i="2"/>
  <c r="N106" i="2"/>
  <c r="L106" i="2"/>
  <c r="K106" i="2"/>
  <c r="J106" i="2"/>
  <c r="N105" i="2"/>
  <c r="L105" i="2"/>
  <c r="K105" i="2"/>
  <c r="J105" i="2"/>
  <c r="N104" i="2"/>
  <c r="L104" i="2"/>
  <c r="K104" i="2"/>
  <c r="J104" i="2"/>
  <c r="N103" i="2"/>
  <c r="L103" i="2"/>
  <c r="K103" i="2"/>
  <c r="J103" i="2"/>
  <c r="N102" i="2"/>
  <c r="L102" i="2"/>
  <c r="K102" i="2"/>
  <c r="J102" i="2"/>
  <c r="N101" i="2"/>
  <c r="L101" i="2"/>
  <c r="K101" i="2"/>
  <c r="J101" i="2"/>
  <c r="N100" i="2"/>
  <c r="L100" i="2"/>
  <c r="K100" i="2"/>
  <c r="J100" i="2"/>
  <c r="B100" i="2"/>
  <c r="N99" i="2"/>
  <c r="L99" i="2"/>
  <c r="K99" i="2"/>
  <c r="J99" i="2"/>
  <c r="B99" i="2"/>
  <c r="N98" i="2"/>
  <c r="L98" i="2"/>
  <c r="K98" i="2"/>
  <c r="J98" i="2"/>
  <c r="N97" i="2"/>
  <c r="L97" i="2"/>
  <c r="K97" i="2"/>
  <c r="J97" i="2"/>
  <c r="N96" i="2"/>
  <c r="L96" i="2"/>
  <c r="K96" i="2"/>
  <c r="J96" i="2"/>
  <c r="N95" i="2"/>
  <c r="L95" i="2"/>
  <c r="K95" i="2"/>
  <c r="J95" i="2"/>
  <c r="N94" i="2"/>
  <c r="L94" i="2"/>
  <c r="K94" i="2"/>
  <c r="J94" i="2"/>
  <c r="N93" i="2"/>
  <c r="L93" i="2"/>
  <c r="K93" i="2"/>
  <c r="J93" i="2"/>
  <c r="N92" i="2"/>
  <c r="L92" i="2"/>
  <c r="K92" i="2"/>
  <c r="J92" i="2"/>
  <c r="N91" i="2"/>
  <c r="L91" i="2"/>
  <c r="K91" i="2"/>
  <c r="J91" i="2"/>
  <c r="N90" i="2"/>
  <c r="L90" i="2"/>
  <c r="K90" i="2"/>
  <c r="J90" i="2"/>
  <c r="N89" i="2"/>
  <c r="L89" i="2"/>
  <c r="K89" i="2"/>
  <c r="J89" i="2"/>
  <c r="N88" i="2"/>
  <c r="L88" i="2"/>
  <c r="K88" i="2"/>
  <c r="J88" i="2"/>
  <c r="B88" i="2"/>
  <c r="N87" i="2"/>
  <c r="L87" i="2"/>
  <c r="K87" i="2"/>
  <c r="J87" i="2"/>
  <c r="B87" i="2"/>
  <c r="N86" i="2"/>
  <c r="L86" i="2"/>
  <c r="K86" i="2"/>
  <c r="J86" i="2"/>
  <c r="N85" i="2"/>
  <c r="L85" i="2"/>
  <c r="K85" i="2"/>
  <c r="J85" i="2"/>
  <c r="N84" i="2"/>
  <c r="L84" i="2"/>
  <c r="K84" i="2"/>
  <c r="J84" i="2"/>
  <c r="N83" i="2"/>
  <c r="L83" i="2"/>
  <c r="K83" i="2"/>
  <c r="J83" i="2"/>
  <c r="N82" i="2"/>
  <c r="L82" i="2"/>
  <c r="K82" i="2"/>
  <c r="J82" i="2"/>
  <c r="N81" i="2"/>
  <c r="L81" i="2"/>
  <c r="K81" i="2"/>
  <c r="J81" i="2"/>
  <c r="N80" i="2"/>
  <c r="L80" i="2"/>
  <c r="K80" i="2"/>
  <c r="J80" i="2"/>
  <c r="N79" i="2"/>
  <c r="L79" i="2"/>
  <c r="K79" i="2"/>
  <c r="J79" i="2"/>
  <c r="N78" i="2"/>
  <c r="L78" i="2"/>
  <c r="K78" i="2"/>
  <c r="J78" i="2"/>
  <c r="N77" i="2"/>
  <c r="L77" i="2"/>
  <c r="K77" i="2"/>
  <c r="J77" i="2"/>
  <c r="N76" i="2"/>
  <c r="L76" i="2"/>
  <c r="K76" i="2"/>
  <c r="J76" i="2"/>
  <c r="N75" i="2"/>
  <c r="L75" i="2"/>
  <c r="K75" i="2"/>
  <c r="J75" i="2"/>
  <c r="B75" i="2"/>
  <c r="O74" i="2"/>
  <c r="N74" i="2"/>
  <c r="L74" i="2"/>
  <c r="K74" i="2"/>
  <c r="J74" i="2"/>
  <c r="B74" i="2"/>
  <c r="P74" i="2" s="1"/>
  <c r="N73" i="2"/>
  <c r="L73" i="2"/>
  <c r="K73" i="2"/>
  <c r="J73" i="2"/>
  <c r="N72" i="2"/>
  <c r="L72" i="2"/>
  <c r="K72" i="2"/>
  <c r="J72" i="2"/>
  <c r="N71" i="2"/>
  <c r="L71" i="2"/>
  <c r="K71" i="2"/>
  <c r="J71" i="2"/>
  <c r="N70" i="2"/>
  <c r="L70" i="2"/>
  <c r="K70" i="2"/>
  <c r="J70" i="2"/>
  <c r="N69" i="2"/>
  <c r="L69" i="2"/>
  <c r="K69" i="2"/>
  <c r="J69" i="2"/>
  <c r="N68" i="2"/>
  <c r="L68" i="2"/>
  <c r="K68" i="2"/>
  <c r="J68" i="2"/>
  <c r="N67" i="2"/>
  <c r="L67" i="2"/>
  <c r="K67" i="2"/>
  <c r="J67" i="2"/>
  <c r="N66" i="2"/>
  <c r="L66" i="2"/>
  <c r="K66" i="2"/>
  <c r="J66" i="2"/>
  <c r="N65" i="2"/>
  <c r="L65" i="2"/>
  <c r="K65" i="2"/>
  <c r="J65" i="2"/>
  <c r="N64" i="2"/>
  <c r="L64" i="2"/>
  <c r="K64" i="2"/>
  <c r="J64" i="2"/>
  <c r="P63" i="2"/>
  <c r="N63" i="2"/>
  <c r="L63" i="2"/>
  <c r="K63" i="2"/>
  <c r="J63" i="2"/>
  <c r="B63" i="2"/>
  <c r="B64" i="2" s="1"/>
  <c r="P64" i="2" s="1"/>
  <c r="N62" i="2"/>
  <c r="L62" i="2"/>
  <c r="K62" i="2"/>
  <c r="J62" i="2"/>
  <c r="N61" i="2"/>
  <c r="L61" i="2"/>
  <c r="K61" i="2"/>
  <c r="J61" i="2"/>
  <c r="N60" i="2"/>
  <c r="L60" i="2"/>
  <c r="K60" i="2"/>
  <c r="J60" i="2"/>
  <c r="N59" i="2"/>
  <c r="L59" i="2"/>
  <c r="K59" i="2"/>
  <c r="J59" i="2"/>
  <c r="N58" i="2"/>
  <c r="L58" i="2"/>
  <c r="K58" i="2"/>
  <c r="J58" i="2"/>
  <c r="N57" i="2"/>
  <c r="L57" i="2"/>
  <c r="K57" i="2"/>
  <c r="J57" i="2"/>
  <c r="N56" i="2"/>
  <c r="L56" i="2"/>
  <c r="K56" i="2"/>
  <c r="J56" i="2"/>
  <c r="N55" i="2"/>
  <c r="L55" i="2"/>
  <c r="K55" i="2"/>
  <c r="J55" i="2"/>
  <c r="N54" i="2"/>
  <c r="L54" i="2"/>
  <c r="K54" i="2"/>
  <c r="J54" i="2"/>
  <c r="N53" i="2"/>
  <c r="L53" i="2"/>
  <c r="K53" i="2"/>
  <c r="J53" i="2"/>
  <c r="N52" i="2"/>
  <c r="L52" i="2"/>
  <c r="K52" i="2"/>
  <c r="J52" i="2"/>
  <c r="P51" i="2"/>
  <c r="N51" i="2"/>
  <c r="L51" i="2"/>
  <c r="K51" i="2"/>
  <c r="J51" i="2"/>
  <c r="B51" i="2"/>
  <c r="O51" i="2" s="1"/>
  <c r="N50" i="2"/>
  <c r="L50" i="2"/>
  <c r="K50" i="2"/>
  <c r="J50" i="2"/>
  <c r="N49" i="2"/>
  <c r="L49" i="2"/>
  <c r="K49" i="2"/>
  <c r="J49" i="2"/>
  <c r="N48" i="2"/>
  <c r="L48" i="2"/>
  <c r="K48" i="2"/>
  <c r="J48" i="2"/>
  <c r="N47" i="2"/>
  <c r="L47" i="2"/>
  <c r="K47" i="2"/>
  <c r="J47" i="2"/>
  <c r="N46" i="2"/>
  <c r="L46" i="2"/>
  <c r="K46" i="2"/>
  <c r="J46" i="2"/>
  <c r="N45" i="2"/>
  <c r="L45" i="2"/>
  <c r="K45" i="2"/>
  <c r="J45" i="2"/>
  <c r="N44" i="2"/>
  <c r="L44" i="2"/>
  <c r="K44" i="2"/>
  <c r="J44" i="2"/>
  <c r="N43" i="2"/>
  <c r="L43" i="2"/>
  <c r="K43" i="2"/>
  <c r="J43" i="2"/>
  <c r="N42" i="2"/>
  <c r="L42" i="2"/>
  <c r="K42" i="2"/>
  <c r="J42" i="2"/>
  <c r="N41" i="2"/>
  <c r="L41" i="2"/>
  <c r="K41" i="2"/>
  <c r="J41" i="2"/>
  <c r="N40" i="2"/>
  <c r="L40" i="2"/>
  <c r="K40" i="2"/>
  <c r="J40" i="2"/>
  <c r="B40" i="2"/>
  <c r="P39" i="2"/>
  <c r="N39" i="2"/>
  <c r="L39" i="2"/>
  <c r="K39" i="2"/>
  <c r="J39" i="2"/>
  <c r="B39" i="2"/>
  <c r="O39" i="2" s="1"/>
  <c r="N38" i="2"/>
  <c r="L38" i="2"/>
  <c r="K38" i="2"/>
  <c r="J38" i="2"/>
  <c r="N37" i="2"/>
  <c r="L37" i="2"/>
  <c r="K37" i="2"/>
  <c r="J37" i="2"/>
  <c r="N36" i="2"/>
  <c r="L36" i="2"/>
  <c r="K36" i="2"/>
  <c r="J36" i="2"/>
  <c r="N35" i="2"/>
  <c r="L35" i="2"/>
  <c r="K35" i="2"/>
  <c r="J35" i="2"/>
  <c r="N34" i="2"/>
  <c r="L34" i="2"/>
  <c r="K34" i="2"/>
  <c r="J34" i="2"/>
  <c r="N33" i="2"/>
  <c r="L33" i="2"/>
  <c r="K33" i="2"/>
  <c r="J33" i="2"/>
  <c r="N32" i="2"/>
  <c r="L32" i="2"/>
  <c r="K32" i="2"/>
  <c r="J32" i="2"/>
  <c r="N31" i="2"/>
  <c r="L31" i="2"/>
  <c r="K31" i="2"/>
  <c r="J31" i="2"/>
  <c r="N30" i="2"/>
  <c r="L30" i="2"/>
  <c r="K30" i="2"/>
  <c r="J30" i="2"/>
  <c r="N29" i="2"/>
  <c r="L29" i="2"/>
  <c r="K29" i="2"/>
  <c r="J29" i="2"/>
  <c r="N28" i="2"/>
  <c r="L28" i="2"/>
  <c r="K28" i="2"/>
  <c r="J28" i="2"/>
  <c r="N27" i="2"/>
  <c r="L27" i="2"/>
  <c r="K27" i="2"/>
  <c r="J27" i="2"/>
  <c r="B27" i="2"/>
  <c r="N26" i="2"/>
  <c r="L26" i="2"/>
  <c r="K26" i="2"/>
  <c r="J26" i="2"/>
  <c r="U25" i="2"/>
  <c r="N25" i="2"/>
  <c r="L25" i="2"/>
  <c r="K25" i="2"/>
  <c r="J25" i="2"/>
  <c r="N24" i="2"/>
  <c r="L24" i="2"/>
  <c r="K24" i="2"/>
  <c r="J24" i="2"/>
  <c r="U17" i="2" s="1"/>
  <c r="U3" i="2" s="1"/>
  <c r="V3" i="2" s="1"/>
  <c r="N23" i="2"/>
  <c r="L23" i="2"/>
  <c r="K23" i="2"/>
  <c r="J23" i="2"/>
  <c r="N22" i="2"/>
  <c r="L22" i="2"/>
  <c r="K22" i="2"/>
  <c r="J22" i="2"/>
  <c r="N21" i="2"/>
  <c r="L21" i="2"/>
  <c r="K21" i="2"/>
  <c r="J21" i="2"/>
  <c r="N20" i="2"/>
  <c r="L20" i="2"/>
  <c r="K20" i="2"/>
  <c r="J20" i="2"/>
  <c r="N19" i="2"/>
  <c r="L19" i="2"/>
  <c r="K19" i="2"/>
  <c r="J19" i="2"/>
  <c r="N18" i="2"/>
  <c r="L18" i="2"/>
  <c r="K18" i="2"/>
  <c r="J18" i="2"/>
  <c r="N17" i="2"/>
  <c r="L17" i="2"/>
  <c r="K17" i="2"/>
  <c r="J17" i="2"/>
  <c r="N16" i="2"/>
  <c r="L16" i="2"/>
  <c r="K16" i="2"/>
  <c r="J16" i="2"/>
  <c r="N15" i="2"/>
  <c r="L15" i="2"/>
  <c r="K15" i="2"/>
  <c r="J15" i="2"/>
  <c r="B15" i="2"/>
  <c r="C13" i="2"/>
  <c r="U12" i="2"/>
  <c r="V12" i="2" s="1"/>
  <c r="U8" i="2"/>
  <c r="V8" i="2" s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P55" i="4" l="1"/>
  <c r="O55" i="4"/>
  <c r="B56" i="4"/>
  <c r="P68" i="4"/>
  <c r="B69" i="4"/>
  <c r="L25" i="4"/>
  <c r="O28" i="4"/>
  <c r="O41" i="4"/>
  <c r="L55" i="4"/>
  <c r="L64" i="4"/>
  <c r="O66" i="4"/>
  <c r="L68" i="4"/>
  <c r="L71" i="4"/>
  <c r="L76" i="4"/>
  <c r="O78" i="4"/>
  <c r="L80" i="4"/>
  <c r="L83" i="4"/>
  <c r="L92" i="4"/>
  <c r="L97" i="4"/>
  <c r="L104" i="4"/>
  <c r="L109" i="4"/>
  <c r="L116" i="4"/>
  <c r="L121" i="4"/>
  <c r="L128" i="4"/>
  <c r="L139" i="4"/>
  <c r="L161" i="4"/>
  <c r="B163" i="4"/>
  <c r="L180" i="4"/>
  <c r="L41" i="5"/>
  <c r="O75" i="5"/>
  <c r="B76" i="5"/>
  <c r="O100" i="5"/>
  <c r="B101" i="5"/>
  <c r="P100" i="5"/>
  <c r="M20" i="2"/>
  <c r="M62" i="2"/>
  <c r="W36" i="2"/>
  <c r="X16" i="2"/>
  <c r="B52" i="2"/>
  <c r="P112" i="2"/>
  <c r="O144" i="2"/>
  <c r="L46" i="4"/>
  <c r="L51" i="4"/>
  <c r="O54" i="4"/>
  <c r="L56" i="4"/>
  <c r="L59" i="4"/>
  <c r="O67" i="4"/>
  <c r="O79" i="4"/>
  <c r="L87" i="4"/>
  <c r="O91" i="4"/>
  <c r="L101" i="4"/>
  <c r="L113" i="4"/>
  <c r="L125" i="4"/>
  <c r="L135" i="4"/>
  <c r="O150" i="4"/>
  <c r="L163" i="4"/>
  <c r="L165" i="4"/>
  <c r="L174" i="4"/>
  <c r="P28" i="5"/>
  <c r="B29" i="5"/>
  <c r="O16" i="6"/>
  <c r="B17" i="6"/>
  <c r="B18" i="6" s="1"/>
  <c r="O18" i="6" s="1"/>
  <c r="P16" i="6"/>
  <c r="P72" i="6"/>
  <c r="B73" i="6"/>
  <c r="X36" i="2"/>
  <c r="V18" i="2"/>
  <c r="P54" i="4"/>
  <c r="P67" i="4"/>
  <c r="P79" i="4"/>
  <c r="P91" i="4"/>
  <c r="O27" i="5"/>
  <c r="P27" i="5"/>
  <c r="O111" i="5"/>
  <c r="B112" i="5"/>
  <c r="O124" i="5"/>
  <c r="B125" i="5"/>
  <c r="P124" i="5"/>
  <c r="J9" i="1"/>
  <c r="U33" i="2"/>
  <c r="V22" i="2"/>
  <c r="W23" i="2"/>
  <c r="X32" i="2"/>
  <c r="M26" i="2"/>
  <c r="O63" i="2"/>
  <c r="O140" i="2"/>
  <c r="B152" i="2"/>
  <c r="L18" i="4"/>
  <c r="L42" i="4"/>
  <c r="B48" i="4"/>
  <c r="L60" i="4"/>
  <c r="L66" i="4"/>
  <c r="L70" i="4"/>
  <c r="L78" i="4"/>
  <c r="L79" i="4"/>
  <c r="L82" i="4"/>
  <c r="L88" i="4"/>
  <c r="L91" i="4"/>
  <c r="L98" i="4"/>
  <c r="L100" i="4"/>
  <c r="L110" i="4"/>
  <c r="L112" i="4"/>
  <c r="L122" i="4"/>
  <c r="L124" i="4"/>
  <c r="L137" i="4"/>
  <c r="L146" i="4"/>
  <c r="L155" i="4"/>
  <c r="P162" i="4"/>
  <c r="L169" i="4"/>
  <c r="O174" i="4"/>
  <c r="L176" i="4"/>
  <c r="L178" i="4"/>
  <c r="P40" i="5"/>
  <c r="B41" i="5"/>
  <c r="L62" i="5"/>
  <c r="P75" i="5"/>
  <c r="L104" i="5"/>
  <c r="P135" i="5"/>
  <c r="O205" i="7"/>
  <c r="B206" i="7"/>
  <c r="O206" i="7" s="1"/>
  <c r="L185" i="4"/>
  <c r="L19" i="5"/>
  <c r="O39" i="5"/>
  <c r="L56" i="5"/>
  <c r="O63" i="5"/>
  <c r="L70" i="5"/>
  <c r="L78" i="5"/>
  <c r="B89" i="5"/>
  <c r="L90" i="5"/>
  <c r="O99" i="5"/>
  <c r="L100" i="5"/>
  <c r="L106" i="5"/>
  <c r="L114" i="5"/>
  <c r="O123" i="5"/>
  <c r="L124" i="5"/>
  <c r="L130" i="5"/>
  <c r="B136" i="5"/>
  <c r="L138" i="5"/>
  <c r="O147" i="5"/>
  <c r="L149" i="5"/>
  <c r="L154" i="5"/>
  <c r="L167" i="5"/>
  <c r="L173" i="5"/>
  <c r="P15" i="6"/>
  <c r="L16" i="6"/>
  <c r="L37" i="6"/>
  <c r="L41" i="6"/>
  <c r="L43" i="6"/>
  <c r="L46" i="6"/>
  <c r="L60" i="6"/>
  <c r="O71" i="6"/>
  <c r="L100" i="6"/>
  <c r="L106" i="6"/>
  <c r="L122" i="6"/>
  <c r="L125" i="6"/>
  <c r="L139" i="6"/>
  <c r="L196" i="6"/>
  <c r="P30" i="7"/>
  <c r="P39" i="5"/>
  <c r="P63" i="5"/>
  <c r="P99" i="5"/>
  <c r="P123" i="5"/>
  <c r="O57" i="6"/>
  <c r="L97" i="6"/>
  <c r="L111" i="6"/>
  <c r="L129" i="6"/>
  <c r="L138" i="6"/>
  <c r="L141" i="6"/>
  <c r="L147" i="6"/>
  <c r="B171" i="6"/>
  <c r="B172" i="6" s="1"/>
  <c r="L178" i="6"/>
  <c r="L195" i="6"/>
  <c r="L199" i="6"/>
  <c r="L19" i="7"/>
  <c r="L27" i="7"/>
  <c r="B31" i="7"/>
  <c r="L37" i="7"/>
  <c r="P61" i="7"/>
  <c r="B62" i="7"/>
  <c r="L23" i="5"/>
  <c r="L31" i="5"/>
  <c r="L42" i="5"/>
  <c r="L52" i="5"/>
  <c r="L58" i="5"/>
  <c r="L63" i="5"/>
  <c r="L68" i="5"/>
  <c r="L88" i="5"/>
  <c r="L94" i="5"/>
  <c r="L102" i="5"/>
  <c r="L107" i="5"/>
  <c r="L112" i="5"/>
  <c r="L118" i="5"/>
  <c r="L126" i="5"/>
  <c r="L131" i="5"/>
  <c r="L136" i="5"/>
  <c r="L142" i="5"/>
  <c r="L153" i="5"/>
  <c r="L161" i="5"/>
  <c r="L163" i="5"/>
  <c r="L168" i="5"/>
  <c r="L172" i="5"/>
  <c r="L19" i="6"/>
  <c r="L22" i="6"/>
  <c r="L30" i="6"/>
  <c r="L40" i="6"/>
  <c r="L49" i="6"/>
  <c r="L61" i="6"/>
  <c r="L65" i="6"/>
  <c r="L73" i="6"/>
  <c r="L88" i="6"/>
  <c r="O128" i="6"/>
  <c r="L130" i="6"/>
  <c r="L155" i="6"/>
  <c r="L172" i="6"/>
  <c r="L184" i="6"/>
  <c r="L203" i="6"/>
  <c r="L205" i="6"/>
  <c r="L21" i="7"/>
  <c r="L29" i="7"/>
  <c r="L31" i="7"/>
  <c r="L39" i="7"/>
  <c r="L52" i="7"/>
  <c r="L57" i="7"/>
  <c r="P124" i="7"/>
  <c r="P113" i="8"/>
  <c r="L198" i="8"/>
  <c r="L81" i="7"/>
  <c r="L113" i="7"/>
  <c r="B125" i="7"/>
  <c r="L129" i="7"/>
  <c r="O140" i="7"/>
  <c r="L144" i="7"/>
  <c r="L149" i="7"/>
  <c r="L160" i="7"/>
  <c r="L164" i="7"/>
  <c r="L176" i="7"/>
  <c r="L183" i="7"/>
  <c r="L185" i="7"/>
  <c r="L188" i="7"/>
  <c r="P189" i="7"/>
  <c r="O204" i="7"/>
  <c r="L205" i="7"/>
  <c r="L213" i="7"/>
  <c r="L215" i="7"/>
  <c r="O220" i="7"/>
  <c r="P221" i="7"/>
  <c r="L19" i="8"/>
  <c r="L68" i="8"/>
  <c r="L76" i="8"/>
  <c r="L95" i="8"/>
  <c r="L98" i="8"/>
  <c r="B114" i="8"/>
  <c r="L121" i="8"/>
  <c r="L133" i="8"/>
  <c r="L138" i="8"/>
  <c r="L146" i="8"/>
  <c r="L149" i="8"/>
  <c r="L163" i="8"/>
  <c r="B185" i="8"/>
  <c r="L200" i="8"/>
  <c r="L59" i="7"/>
  <c r="L75" i="7"/>
  <c r="L90" i="7"/>
  <c r="L94" i="7"/>
  <c r="L97" i="7"/>
  <c r="L109" i="7"/>
  <c r="L121" i="7"/>
  <c r="L124" i="7"/>
  <c r="P140" i="7"/>
  <c r="L167" i="7"/>
  <c r="L173" i="7"/>
  <c r="L191" i="7"/>
  <c r="L194" i="7"/>
  <c r="L196" i="7"/>
  <c r="P204" i="7"/>
  <c r="B222" i="7"/>
  <c r="L23" i="8"/>
  <c r="L32" i="8"/>
  <c r="L54" i="8"/>
  <c r="P57" i="8"/>
  <c r="L80" i="8"/>
  <c r="L87" i="8"/>
  <c r="O99" i="8"/>
  <c r="L106" i="8"/>
  <c r="L126" i="8"/>
  <c r="B156" i="8"/>
  <c r="B157" i="8" s="1"/>
  <c r="L167" i="8"/>
  <c r="L169" i="8"/>
  <c r="P170" i="8"/>
  <c r="L178" i="8"/>
  <c r="L188" i="8"/>
  <c r="L45" i="7"/>
  <c r="L51" i="7"/>
  <c r="L74" i="7"/>
  <c r="L80" i="7"/>
  <c r="L84" i="7"/>
  <c r="L86" i="7"/>
  <c r="L92" i="7"/>
  <c r="L100" i="7"/>
  <c r="L108" i="7"/>
  <c r="L116" i="7"/>
  <c r="L118" i="7"/>
  <c r="L125" i="7"/>
  <c r="L134" i="7"/>
  <c r="L136" i="7"/>
  <c r="L139" i="7"/>
  <c r="L145" i="7"/>
  <c r="L147" i="7"/>
  <c r="L154" i="7"/>
  <c r="L169" i="7"/>
  <c r="L180" i="7"/>
  <c r="L182" i="7"/>
  <c r="L204" i="7"/>
  <c r="L206" i="7"/>
  <c r="L211" i="7"/>
  <c r="L217" i="7"/>
  <c r="L219" i="7"/>
  <c r="L221" i="7"/>
  <c r="L15" i="8"/>
  <c r="L38" i="8"/>
  <c r="L46" i="8"/>
  <c r="L57" i="8"/>
  <c r="L60" i="8"/>
  <c r="L66" i="8"/>
  <c r="L74" i="8"/>
  <c r="L84" i="8"/>
  <c r="L86" i="8"/>
  <c r="L88" i="8"/>
  <c r="L93" i="8"/>
  <c r="L110" i="8"/>
  <c r="L114" i="8"/>
  <c r="L117" i="8"/>
  <c r="L128" i="8"/>
  <c r="L137" i="8"/>
  <c r="L143" i="8"/>
  <c r="L145" i="8"/>
  <c r="L150" i="8"/>
  <c r="L157" i="8"/>
  <c r="L166" i="8"/>
  <c r="L172" i="8"/>
  <c r="L177" i="8"/>
  <c r="L184" i="8"/>
  <c r="L192" i="8"/>
  <c r="L194" i="8"/>
  <c r="L203" i="8"/>
  <c r="B28" i="2"/>
  <c r="P27" i="2"/>
  <c r="O27" i="2"/>
  <c r="M29" i="2"/>
  <c r="M36" i="2"/>
  <c r="M47" i="2"/>
  <c r="B65" i="2"/>
  <c r="P127" i="4"/>
  <c r="O127" i="4"/>
  <c r="B128" i="4"/>
  <c r="B45" i="6"/>
  <c r="O44" i="6"/>
  <c r="W19" i="2"/>
  <c r="M23" i="2"/>
  <c r="M38" i="2"/>
  <c r="M51" i="2"/>
  <c r="M54" i="2"/>
  <c r="B125" i="2"/>
  <c r="O124" i="2"/>
  <c r="M135" i="2"/>
  <c r="M148" i="2"/>
  <c r="W26" i="4"/>
  <c r="V32" i="5"/>
  <c r="W16" i="6"/>
  <c r="U19" i="6"/>
  <c r="V24" i="6"/>
  <c r="M43" i="2"/>
  <c r="M49" i="2"/>
  <c r="M65" i="2"/>
  <c r="M71" i="2"/>
  <c r="P88" i="2"/>
  <c r="O88" i="2"/>
  <c r="M90" i="2"/>
  <c r="M96" i="2"/>
  <c r="M100" i="2"/>
  <c r="M110" i="2"/>
  <c r="M151" i="2"/>
  <c r="M154" i="2"/>
  <c r="M160" i="2"/>
  <c r="M168" i="2"/>
  <c r="P163" i="4"/>
  <c r="B164" i="4"/>
  <c r="U21" i="2"/>
  <c r="X28" i="2"/>
  <c r="W35" i="2"/>
  <c r="P52" i="2"/>
  <c r="B53" i="2"/>
  <c r="O52" i="2"/>
  <c r="M56" i="2"/>
  <c r="M66" i="2"/>
  <c r="M70" i="2"/>
  <c r="M104" i="2"/>
  <c r="M139" i="2"/>
  <c r="M156" i="2"/>
  <c r="V34" i="4"/>
  <c r="P42" i="4"/>
  <c r="B43" i="4"/>
  <c r="X19" i="5"/>
  <c r="W33" i="5"/>
  <c r="W15" i="2"/>
  <c r="M18" i="2"/>
  <c r="X24" i="2"/>
  <c r="M28" i="2"/>
  <c r="W31" i="2"/>
  <c r="M34" i="2"/>
  <c r="M55" i="2"/>
  <c r="M59" i="2"/>
  <c r="M74" i="2"/>
  <c r="M75" i="2"/>
  <c r="M77" i="2"/>
  <c r="M79" i="2"/>
  <c r="M81" i="2"/>
  <c r="M85" i="2"/>
  <c r="M87" i="2"/>
  <c r="B89" i="2"/>
  <c r="L24" i="4"/>
  <c r="X15" i="4"/>
  <c r="W16" i="4"/>
  <c r="Y18" i="6"/>
  <c r="Y23" i="6"/>
  <c r="U27" i="6"/>
  <c r="P29" i="6"/>
  <c r="O29" i="6"/>
  <c r="B30" i="6"/>
  <c r="V32" i="6"/>
  <c r="J14" i="1"/>
  <c r="J10" i="1"/>
  <c r="J6" i="1"/>
  <c r="J11" i="1"/>
  <c r="J8" i="1"/>
  <c r="J4" i="1"/>
  <c r="J7" i="1"/>
  <c r="J12" i="1"/>
  <c r="M27" i="2"/>
  <c r="M41" i="2"/>
  <c r="M45" i="2"/>
  <c r="M67" i="2"/>
  <c r="M69" i="2"/>
  <c r="M73" i="2"/>
  <c r="M88" i="2"/>
  <c r="M92" i="2"/>
  <c r="M94" i="2"/>
  <c r="M98" i="2"/>
  <c r="P100" i="2"/>
  <c r="O100" i="2"/>
  <c r="M102" i="2"/>
  <c r="M137" i="2"/>
  <c r="M145" i="2"/>
  <c r="M153" i="2"/>
  <c r="M155" i="2"/>
  <c r="P160" i="2"/>
  <c r="O160" i="2"/>
  <c r="B161" i="2"/>
  <c r="M164" i="2"/>
  <c r="O152" i="4"/>
  <c r="B153" i="4"/>
  <c r="P152" i="4"/>
  <c r="P89" i="5"/>
  <c r="O89" i="5"/>
  <c r="B90" i="5"/>
  <c r="J13" i="1"/>
  <c r="M16" i="2"/>
  <c r="M22" i="2"/>
  <c r="M25" i="2"/>
  <c r="M32" i="2"/>
  <c r="V34" i="2"/>
  <c r="M52" i="2"/>
  <c r="M58" i="2"/>
  <c r="M60" i="2"/>
  <c r="M64" i="2"/>
  <c r="M68" i="2"/>
  <c r="M72" i="2"/>
  <c r="V16" i="4"/>
  <c r="P115" i="4"/>
  <c r="O115" i="4"/>
  <c r="B116" i="4"/>
  <c r="V36" i="5"/>
  <c r="M19" i="2"/>
  <c r="M21" i="2"/>
  <c r="V30" i="2"/>
  <c r="M35" i="2"/>
  <c r="M37" i="2"/>
  <c r="M53" i="2"/>
  <c r="M57" i="2"/>
  <c r="M61" i="2"/>
  <c r="P75" i="2"/>
  <c r="B76" i="2"/>
  <c r="O75" i="2"/>
  <c r="M83" i="2"/>
  <c r="P87" i="2"/>
  <c r="O87" i="2"/>
  <c r="M89" i="2"/>
  <c r="M91" i="2"/>
  <c r="M93" i="2"/>
  <c r="M95" i="2"/>
  <c r="M97" i="2"/>
  <c r="P99" i="2"/>
  <c r="O99" i="2"/>
  <c r="M99" i="2"/>
  <c r="B101" i="2"/>
  <c r="M101" i="2"/>
  <c r="M106" i="2"/>
  <c r="M141" i="2"/>
  <c r="M150" i="2"/>
  <c r="M152" i="2"/>
  <c r="M162" i="2"/>
  <c r="M166" i="2"/>
  <c r="M170" i="2"/>
  <c r="U24" i="4"/>
  <c r="V32" i="4"/>
  <c r="P103" i="4"/>
  <c r="O103" i="4"/>
  <c r="B104" i="4"/>
  <c r="L25" i="5"/>
  <c r="X37" i="5"/>
  <c r="X30" i="5"/>
  <c r="X27" i="5"/>
  <c r="U24" i="5"/>
  <c r="W17" i="5"/>
  <c r="X31" i="5"/>
  <c r="W29" i="5"/>
  <c r="Y29" i="5" s="1"/>
  <c r="V28" i="5"/>
  <c r="X25" i="5"/>
  <c r="U18" i="5"/>
  <c r="V17" i="5"/>
  <c r="J5" i="1"/>
  <c r="B16" i="2"/>
  <c r="P15" i="2"/>
  <c r="O15" i="2"/>
  <c r="M15" i="2"/>
  <c r="M17" i="2"/>
  <c r="X20" i="2"/>
  <c r="M24" i="2"/>
  <c r="V26" i="2"/>
  <c r="W27" i="2"/>
  <c r="U29" i="2"/>
  <c r="M30" i="2"/>
  <c r="M31" i="2"/>
  <c r="M33" i="2"/>
  <c r="M39" i="2"/>
  <c r="P40" i="2"/>
  <c r="B41" i="2"/>
  <c r="O40" i="2"/>
  <c r="M40" i="2"/>
  <c r="M42" i="2"/>
  <c r="M44" i="2"/>
  <c r="M46" i="2"/>
  <c r="M48" i="2"/>
  <c r="M50" i="2"/>
  <c r="M63" i="2"/>
  <c r="O64" i="2"/>
  <c r="M76" i="2"/>
  <c r="M78" i="2"/>
  <c r="M80" i="2"/>
  <c r="M82" i="2"/>
  <c r="M84" i="2"/>
  <c r="M86" i="2"/>
  <c r="M108" i="2"/>
  <c r="M143" i="2"/>
  <c r="M149" i="2"/>
  <c r="M157" i="2"/>
  <c r="W15" i="4"/>
  <c r="X18" i="4"/>
  <c r="V28" i="4"/>
  <c r="V30" i="4"/>
  <c r="V39" i="4"/>
  <c r="P80" i="4"/>
  <c r="B81" i="4"/>
  <c r="O163" i="4"/>
  <c r="W15" i="5"/>
  <c r="X20" i="5"/>
  <c r="U28" i="5"/>
  <c r="L18" i="6"/>
  <c r="Y34" i="6"/>
  <c r="X33" i="6"/>
  <c r="U31" i="6"/>
  <c r="W28" i="6"/>
  <c r="Y27" i="6"/>
  <c r="X26" i="6"/>
  <c r="X25" i="6"/>
  <c r="U23" i="6"/>
  <c r="W20" i="6"/>
  <c r="Y19" i="6"/>
  <c r="X18" i="6"/>
  <c r="X17" i="6"/>
  <c r="V15" i="6"/>
  <c r="V31" i="6"/>
  <c r="X30" i="6"/>
  <c r="V23" i="6"/>
  <c r="X22" i="6"/>
  <c r="V16" i="6"/>
  <c r="X41" i="6"/>
  <c r="X40" i="6"/>
  <c r="W39" i="6"/>
  <c r="Y38" i="6"/>
  <c r="X37" i="6"/>
  <c r="U30" i="6"/>
  <c r="X29" i="6"/>
  <c r="U22" i="6"/>
  <c r="X21" i="6"/>
  <c r="U37" i="6"/>
  <c r="X36" i="6"/>
  <c r="W32" i="6"/>
  <c r="W29" i="6"/>
  <c r="W24" i="6"/>
  <c r="W21" i="6"/>
  <c r="Y26" i="6"/>
  <c r="Y31" i="6"/>
  <c r="P44" i="6"/>
  <c r="W30" i="2"/>
  <c r="X31" i="2"/>
  <c r="V33" i="2"/>
  <c r="X35" i="2"/>
  <c r="M130" i="2"/>
  <c r="P144" i="2"/>
  <c r="P15" i="4"/>
  <c r="O15" i="4"/>
  <c r="V24" i="4"/>
  <c r="U25" i="4"/>
  <c r="W29" i="4"/>
  <c r="W33" i="4"/>
  <c r="W40" i="4"/>
  <c r="P48" i="4"/>
  <c r="B49" i="4"/>
  <c r="O48" i="4"/>
  <c r="P69" i="4"/>
  <c r="B70" i="4"/>
  <c r="O69" i="4"/>
  <c r="B93" i="4"/>
  <c r="P92" i="4"/>
  <c r="O92" i="4"/>
  <c r="O175" i="4"/>
  <c r="P175" i="4"/>
  <c r="P41" i="5"/>
  <c r="B42" i="5"/>
  <c r="O41" i="5"/>
  <c r="P64" i="5"/>
  <c r="B65" i="5"/>
  <c r="B74" i="6"/>
  <c r="B100" i="6"/>
  <c r="P116" i="6"/>
  <c r="B117" i="6"/>
  <c r="Y31" i="7"/>
  <c r="Y33" i="7"/>
  <c r="Y35" i="7"/>
  <c r="Y37" i="7"/>
  <c r="Y39" i="7"/>
  <c r="Y41" i="7"/>
  <c r="Y43" i="7"/>
  <c r="O125" i="7"/>
  <c r="P125" i="7"/>
  <c r="B126" i="7"/>
  <c r="B173" i="6"/>
  <c r="P172" i="6"/>
  <c r="X15" i="2"/>
  <c r="U16" i="2"/>
  <c r="V17" i="2"/>
  <c r="W18" i="2"/>
  <c r="Y18" i="2" s="1"/>
  <c r="X23" i="2"/>
  <c r="U32" i="2"/>
  <c r="U36" i="2"/>
  <c r="M126" i="2"/>
  <c r="M132" i="2"/>
  <c r="M134" i="2"/>
  <c r="P138" i="2"/>
  <c r="P140" i="2"/>
  <c r="M147" i="2"/>
  <c r="X26" i="4"/>
  <c r="W31" i="4"/>
  <c r="W35" i="4"/>
  <c r="U15" i="2"/>
  <c r="U19" i="2"/>
  <c r="V20" i="2"/>
  <c r="U23" i="2"/>
  <c r="U27" i="2"/>
  <c r="V28" i="2"/>
  <c r="V32" i="2"/>
  <c r="M105" i="2"/>
  <c r="M107" i="2"/>
  <c r="M138" i="2"/>
  <c r="O139" i="2"/>
  <c r="O141" i="2"/>
  <c r="M144" i="2"/>
  <c r="O145" i="2"/>
  <c r="M159" i="2"/>
  <c r="M163" i="2"/>
  <c r="M169" i="2"/>
  <c r="U40" i="4"/>
  <c r="V40" i="4"/>
  <c r="V15" i="4"/>
  <c r="L17" i="4"/>
  <c r="W19" i="4"/>
  <c r="X29" i="4"/>
  <c r="X33" i="4"/>
  <c r="X35" i="4"/>
  <c r="X40" i="4"/>
  <c r="O56" i="4"/>
  <c r="B176" i="4"/>
  <c r="O29" i="5"/>
  <c r="B30" i="5"/>
  <c r="P101" i="5"/>
  <c r="O101" i="5"/>
  <c r="P125" i="5"/>
  <c r="O125" i="5"/>
  <c r="O115" i="6"/>
  <c r="P115" i="6"/>
  <c r="O129" i="6"/>
  <c r="P129" i="6"/>
  <c r="B130" i="6"/>
  <c r="X44" i="7"/>
  <c r="X19" i="2"/>
  <c r="U20" i="2"/>
  <c r="U5" i="2" s="1"/>
  <c r="V5" i="2" s="1"/>
  <c r="V21" i="2"/>
  <c r="W22" i="2"/>
  <c r="Y22" i="2" s="1"/>
  <c r="U24" i="2"/>
  <c r="U6" i="2" s="1"/>
  <c r="V6" i="2" s="1"/>
  <c r="V25" i="2"/>
  <c r="W26" i="2"/>
  <c r="X27" i="2"/>
  <c r="U28" i="2"/>
  <c r="V29" i="2"/>
  <c r="W34" i="2"/>
  <c r="M124" i="2"/>
  <c r="M128" i="2"/>
  <c r="P142" i="2"/>
  <c r="V16" i="2"/>
  <c r="W17" i="2"/>
  <c r="X18" i="2"/>
  <c r="W21" i="2"/>
  <c r="X22" i="2"/>
  <c r="V24" i="2"/>
  <c r="W25" i="2"/>
  <c r="X26" i="2"/>
  <c r="W29" i="2"/>
  <c r="X30" i="2"/>
  <c r="U31" i="2"/>
  <c r="W33" i="2"/>
  <c r="X34" i="2"/>
  <c r="U35" i="2"/>
  <c r="V36" i="2"/>
  <c r="Y36" i="2" s="1"/>
  <c r="M103" i="2"/>
  <c r="M109" i="2"/>
  <c r="O113" i="2"/>
  <c r="M136" i="2"/>
  <c r="M140" i="2"/>
  <c r="M142" i="2"/>
  <c r="O143" i="2"/>
  <c r="M146" i="2"/>
  <c r="M158" i="2"/>
  <c r="P159" i="2"/>
  <c r="O159" i="2"/>
  <c r="M161" i="2"/>
  <c r="M165" i="2"/>
  <c r="M167" i="2"/>
  <c r="U17" i="4"/>
  <c r="U4" i="4" s="1"/>
  <c r="V4" i="4" s="1"/>
  <c r="V20" i="4"/>
  <c r="X25" i="4"/>
  <c r="B30" i="4"/>
  <c r="P29" i="4"/>
  <c r="O29" i="4"/>
  <c r="X31" i="4"/>
  <c r="V15" i="2"/>
  <c r="Y15" i="2" s="1"/>
  <c r="W16" i="2"/>
  <c r="X17" i="2"/>
  <c r="U18" i="2"/>
  <c r="V19" i="2"/>
  <c r="Y19" i="2" s="1"/>
  <c r="W20" i="2"/>
  <c r="X21" i="2"/>
  <c r="U22" i="2"/>
  <c r="V23" i="2"/>
  <c r="Y23" i="2" s="1"/>
  <c r="W24" i="2"/>
  <c r="X25" i="2"/>
  <c r="U26" i="2"/>
  <c r="U7" i="2" s="1"/>
  <c r="V7" i="2" s="1"/>
  <c r="V27" i="2"/>
  <c r="W28" i="2"/>
  <c r="X29" i="2"/>
  <c r="U30" i="2"/>
  <c r="V31" i="2"/>
  <c r="W32" i="2"/>
  <c r="X33" i="2"/>
  <c r="U34" i="2"/>
  <c r="V35" i="2"/>
  <c r="B114" i="2"/>
  <c r="M123" i="2"/>
  <c r="M125" i="2"/>
  <c r="M127" i="2"/>
  <c r="M129" i="2"/>
  <c r="M131" i="2"/>
  <c r="M133" i="2"/>
  <c r="P139" i="2"/>
  <c r="P141" i="2"/>
  <c r="P143" i="2"/>
  <c r="P145" i="2"/>
  <c r="P152" i="2"/>
  <c r="V17" i="4"/>
  <c r="U18" i="4"/>
  <c r="X19" i="4"/>
  <c r="W20" i="4"/>
  <c r="L28" i="4"/>
  <c r="U28" i="4"/>
  <c r="L30" i="4"/>
  <c r="U30" i="4"/>
  <c r="L32" i="4"/>
  <c r="U32" i="4"/>
  <c r="L34" i="4"/>
  <c r="U34" i="4"/>
  <c r="L36" i="4"/>
  <c r="U36" i="4"/>
  <c r="L39" i="4"/>
  <c r="U39" i="4"/>
  <c r="U12" i="4" s="1"/>
  <c r="V12" i="4" s="1"/>
  <c r="L45" i="4"/>
  <c r="O46" i="4"/>
  <c r="L67" i="4"/>
  <c r="O68" i="4"/>
  <c r="L75" i="4"/>
  <c r="P138" i="4"/>
  <c r="B139" i="4"/>
  <c r="O138" i="4"/>
  <c r="L182" i="4"/>
  <c r="W37" i="5"/>
  <c r="U36" i="5"/>
  <c r="U33" i="5"/>
  <c r="W32" i="5"/>
  <c r="U31" i="5"/>
  <c r="U10" i="5" s="1"/>
  <c r="V10" i="5" s="1"/>
  <c r="W30" i="5"/>
  <c r="U29" i="5"/>
  <c r="W28" i="5"/>
  <c r="U27" i="5"/>
  <c r="W25" i="5"/>
  <c r="X24" i="5"/>
  <c r="U23" i="5"/>
  <c r="V20" i="5"/>
  <c r="W19" i="5"/>
  <c r="X18" i="5"/>
  <c r="U17" i="5"/>
  <c r="U3" i="5" s="1"/>
  <c r="V3" i="5" s="1"/>
  <c r="V15" i="5"/>
  <c r="V37" i="5"/>
  <c r="U37" i="5"/>
  <c r="X36" i="5"/>
  <c r="W31" i="5"/>
  <c r="V30" i="5"/>
  <c r="Y30" i="5" s="1"/>
  <c r="W27" i="5"/>
  <c r="V25" i="5"/>
  <c r="V23" i="5"/>
  <c r="U20" i="5"/>
  <c r="U5" i="5" s="1"/>
  <c r="V5" i="5" s="1"/>
  <c r="U19" i="5"/>
  <c r="W18" i="5"/>
  <c r="W36" i="5"/>
  <c r="X33" i="5"/>
  <c r="X32" i="5"/>
  <c r="V31" i="5"/>
  <c r="Y31" i="5" s="1"/>
  <c r="U30" i="5"/>
  <c r="X29" i="5"/>
  <c r="X28" i="5"/>
  <c r="V27" i="5"/>
  <c r="U25" i="5"/>
  <c r="U7" i="5" s="1"/>
  <c r="V7" i="5" s="1"/>
  <c r="W24" i="5"/>
  <c r="V18" i="5"/>
  <c r="X17" i="5"/>
  <c r="X15" i="5"/>
  <c r="L15" i="5"/>
  <c r="U15" i="5"/>
  <c r="U2" i="5" s="1"/>
  <c r="V2" i="5" s="1"/>
  <c r="V19" i="5"/>
  <c r="W20" i="5"/>
  <c r="W23" i="5"/>
  <c r="V24" i="5"/>
  <c r="O28" i="5"/>
  <c r="P29" i="5"/>
  <c r="U32" i="5"/>
  <c r="V33" i="5"/>
  <c r="Y33" i="5" s="1"/>
  <c r="P52" i="5"/>
  <c r="B53" i="5"/>
  <c r="O52" i="5"/>
  <c r="L71" i="5"/>
  <c r="L95" i="5"/>
  <c r="B102" i="5"/>
  <c r="L119" i="5"/>
  <c r="B126" i="5"/>
  <c r="L143" i="5"/>
  <c r="B150" i="5"/>
  <c r="P149" i="5"/>
  <c r="O149" i="5"/>
  <c r="L160" i="5"/>
  <c r="P171" i="5"/>
  <c r="O171" i="5"/>
  <c r="B172" i="5"/>
  <c r="B19" i="6"/>
  <c r="P18" i="6"/>
  <c r="B82" i="6"/>
  <c r="O81" i="6"/>
  <c r="P81" i="6"/>
  <c r="L118" i="6"/>
  <c r="B156" i="6"/>
  <c r="P155" i="6"/>
  <c r="O155" i="6"/>
  <c r="O172" i="6"/>
  <c r="B185" i="6"/>
  <c r="P184" i="6"/>
  <c r="O184" i="6"/>
  <c r="B136" i="2"/>
  <c r="U15" i="4"/>
  <c r="U2" i="4" s="1"/>
  <c r="V2" i="4" s="1"/>
  <c r="X16" i="4"/>
  <c r="W17" i="4"/>
  <c r="V18" i="4"/>
  <c r="U19" i="4"/>
  <c r="X20" i="4"/>
  <c r="W24" i="4"/>
  <c r="V25" i="4"/>
  <c r="U26" i="4"/>
  <c r="U7" i="4" s="1"/>
  <c r="V7" i="4" s="1"/>
  <c r="W28" i="4"/>
  <c r="U29" i="4"/>
  <c r="W30" i="4"/>
  <c r="U31" i="4"/>
  <c r="W32" i="4"/>
  <c r="U33" i="4"/>
  <c r="W34" i="4"/>
  <c r="U35" i="4"/>
  <c r="W36" i="4"/>
  <c r="W39" i="4"/>
  <c r="L131" i="4"/>
  <c r="L147" i="4"/>
  <c r="L154" i="4"/>
  <c r="L168" i="4"/>
  <c r="L181" i="4"/>
  <c r="L28" i="5"/>
  <c r="L32" i="5"/>
  <c r="L67" i="5"/>
  <c r="L87" i="5"/>
  <c r="O88" i="5"/>
  <c r="L91" i="5"/>
  <c r="L103" i="5"/>
  <c r="L115" i="5"/>
  <c r="L127" i="5"/>
  <c r="L139" i="5"/>
  <c r="L150" i="5"/>
  <c r="L164" i="5"/>
  <c r="L177" i="5"/>
  <c r="W41" i="6"/>
  <c r="V40" i="6"/>
  <c r="Y39" i="6"/>
  <c r="U39" i="6"/>
  <c r="X38" i="6"/>
  <c r="V41" i="6"/>
  <c r="U40" i="6"/>
  <c r="V39" i="6"/>
  <c r="V38" i="6"/>
  <c r="W37" i="6"/>
  <c r="V36" i="6"/>
  <c r="Z36" i="6" s="1"/>
  <c r="Y35" i="6"/>
  <c r="U35" i="6"/>
  <c r="X34" i="6"/>
  <c r="V33" i="6"/>
  <c r="Y32" i="6"/>
  <c r="U32" i="6"/>
  <c r="X31" i="6"/>
  <c r="W30" i="6"/>
  <c r="V29" i="6"/>
  <c r="Z29" i="6" s="1"/>
  <c r="Y28" i="6"/>
  <c r="U28" i="6"/>
  <c r="X27" i="6"/>
  <c r="W26" i="6"/>
  <c r="V25" i="6"/>
  <c r="Y24" i="6"/>
  <c r="U24" i="6"/>
  <c r="X23" i="6"/>
  <c r="W22" i="6"/>
  <c r="V21" i="6"/>
  <c r="Z21" i="6" s="1"/>
  <c r="Y20" i="6"/>
  <c r="U20" i="6"/>
  <c r="X19" i="6"/>
  <c r="W18" i="6"/>
  <c r="V17" i="6"/>
  <c r="Y16" i="6"/>
  <c r="U16" i="6"/>
  <c r="U2" i="6" s="1"/>
  <c r="V2" i="6" s="1"/>
  <c r="X15" i="6"/>
  <c r="U41" i="6"/>
  <c r="Y40" i="6"/>
  <c r="U38" i="6"/>
  <c r="V37" i="6"/>
  <c r="Z37" i="6" s="1"/>
  <c r="Y36" i="6"/>
  <c r="U36" i="6"/>
  <c r="X35" i="6"/>
  <c r="V34" i="6"/>
  <c r="Z34" i="6" s="1"/>
  <c r="Y33" i="6"/>
  <c r="U33" i="6"/>
  <c r="X32" i="6"/>
  <c r="W31" i="6"/>
  <c r="V30" i="6"/>
  <c r="Z30" i="6" s="1"/>
  <c r="Y29" i="6"/>
  <c r="U29" i="6"/>
  <c r="X28" i="6"/>
  <c r="W27" i="6"/>
  <c r="V26" i="6"/>
  <c r="Y25" i="6"/>
  <c r="U25" i="6"/>
  <c r="X24" i="6"/>
  <c r="W23" i="6"/>
  <c r="V22" i="6"/>
  <c r="Z22" i="6" s="1"/>
  <c r="Y21" i="6"/>
  <c r="U21" i="6"/>
  <c r="X20" i="6"/>
  <c r="W19" i="6"/>
  <c r="V18" i="6"/>
  <c r="Z18" i="6" s="1"/>
  <c r="Y17" i="6"/>
  <c r="U17" i="6"/>
  <c r="X16" i="6"/>
  <c r="W15" i="6"/>
  <c r="L15" i="6"/>
  <c r="U15" i="6"/>
  <c r="W17" i="6"/>
  <c r="U18" i="6"/>
  <c r="V19" i="6"/>
  <c r="V20" i="6"/>
  <c r="Z20" i="6" s="1"/>
  <c r="Y22" i="6"/>
  <c r="W25" i="6"/>
  <c r="U26" i="6"/>
  <c r="V27" i="6"/>
  <c r="V28" i="6"/>
  <c r="Y30" i="6"/>
  <c r="W33" i="6"/>
  <c r="U34" i="6"/>
  <c r="V35" i="6"/>
  <c r="Y37" i="6"/>
  <c r="X39" i="6"/>
  <c r="Y41" i="6"/>
  <c r="U12" i="6" s="1"/>
  <c r="V12" i="6" s="1"/>
  <c r="L51" i="6"/>
  <c r="L56" i="6"/>
  <c r="L113" i="6"/>
  <c r="B142" i="6"/>
  <c r="P141" i="6"/>
  <c r="O141" i="6"/>
  <c r="L177" i="6"/>
  <c r="O197" i="6"/>
  <c r="B198" i="6"/>
  <c r="B16" i="7"/>
  <c r="P15" i="7"/>
  <c r="X30" i="7"/>
  <c r="X32" i="7"/>
  <c r="X34" i="7"/>
  <c r="X36" i="7"/>
  <c r="X38" i="7"/>
  <c r="X40" i="7"/>
  <c r="X42" i="7"/>
  <c r="Y25" i="8"/>
  <c r="U25" i="8" s="1"/>
  <c r="U7" i="8" s="1"/>
  <c r="V7" i="8" s="1"/>
  <c r="Y28" i="8"/>
  <c r="U28" i="8" s="1"/>
  <c r="U16" i="4"/>
  <c r="U3" i="4" s="1"/>
  <c r="V3" i="4" s="1"/>
  <c r="X17" i="4"/>
  <c r="W18" i="4"/>
  <c r="V19" i="4"/>
  <c r="Y19" i="4" s="1"/>
  <c r="U20" i="4"/>
  <c r="U5" i="4" s="1"/>
  <c r="V5" i="4" s="1"/>
  <c r="X24" i="4"/>
  <c r="W25" i="4"/>
  <c r="V26" i="4"/>
  <c r="Y26" i="4" s="1"/>
  <c r="X28" i="4"/>
  <c r="V29" i="4"/>
  <c r="X30" i="4"/>
  <c r="V31" i="4"/>
  <c r="X32" i="4"/>
  <c r="V33" i="4"/>
  <c r="Y33" i="4" s="1"/>
  <c r="X34" i="4"/>
  <c r="V35" i="4"/>
  <c r="Y35" i="4" s="1"/>
  <c r="X36" i="4"/>
  <c r="X39" i="4"/>
  <c r="L143" i="4"/>
  <c r="L164" i="4"/>
  <c r="L177" i="4"/>
  <c r="M177" i="4" s="1"/>
  <c r="L39" i="5"/>
  <c r="O40" i="5"/>
  <c r="L47" i="5"/>
  <c r="L55" i="5"/>
  <c r="L75" i="5"/>
  <c r="O76" i="5"/>
  <c r="L83" i="5"/>
  <c r="L99" i="5"/>
  <c r="L111" i="5"/>
  <c r="L123" i="5"/>
  <c r="L135" i="5"/>
  <c r="L147" i="5"/>
  <c r="B160" i="5"/>
  <c r="P159" i="5"/>
  <c r="O159" i="5"/>
  <c r="P17" i="6"/>
  <c r="O17" i="6"/>
  <c r="L23" i="6"/>
  <c r="L31" i="6"/>
  <c r="W35" i="6"/>
  <c r="L38" i="6"/>
  <c r="W38" i="6"/>
  <c r="W40" i="6"/>
  <c r="L67" i="6"/>
  <c r="O72" i="6"/>
  <c r="L75" i="6"/>
  <c r="B80" i="6"/>
  <c r="O80" i="6" s="1"/>
  <c r="O79" i="6"/>
  <c r="P79" i="6"/>
  <c r="L103" i="6"/>
  <c r="L132" i="6"/>
  <c r="L137" i="6"/>
  <c r="P171" i="6"/>
  <c r="O171" i="6"/>
  <c r="P197" i="6"/>
  <c r="U44" i="7"/>
  <c r="X43" i="7"/>
  <c r="U42" i="7"/>
  <c r="X41" i="7"/>
  <c r="U40" i="7"/>
  <c r="X39" i="7"/>
  <c r="U38" i="7"/>
  <c r="X37" i="7"/>
  <c r="U36" i="7"/>
  <c r="X35" i="7"/>
  <c r="U34" i="7"/>
  <c r="X33" i="7"/>
  <c r="U32" i="7"/>
  <c r="X31" i="7"/>
  <c r="U30" i="7"/>
  <c r="X29" i="7"/>
  <c r="U28" i="7"/>
  <c r="X27" i="7"/>
  <c r="U26" i="7"/>
  <c r="U7" i="7" s="1"/>
  <c r="W7" i="7" s="1"/>
  <c r="X25" i="7"/>
  <c r="U24" i="7"/>
  <c r="X23" i="7"/>
  <c r="U22" i="7"/>
  <c r="X21" i="7"/>
  <c r="U20" i="7"/>
  <c r="X19" i="7"/>
  <c r="U18" i="7"/>
  <c r="X17" i="7"/>
  <c r="U16" i="7"/>
  <c r="X15" i="7"/>
  <c r="L15" i="7"/>
  <c r="Y44" i="7"/>
  <c r="W43" i="7"/>
  <c r="Y42" i="7"/>
  <c r="W41" i="7"/>
  <c r="Z41" i="7" s="1"/>
  <c r="Y40" i="7"/>
  <c r="W39" i="7"/>
  <c r="Y38" i="7"/>
  <c r="W37" i="7"/>
  <c r="Z37" i="7" s="1"/>
  <c r="Y36" i="7"/>
  <c r="W35" i="7"/>
  <c r="Y34" i="7"/>
  <c r="W33" i="7"/>
  <c r="Z33" i="7" s="1"/>
  <c r="Y32" i="7"/>
  <c r="W31" i="7"/>
  <c r="Y30" i="7"/>
  <c r="W29" i="7"/>
  <c r="Y28" i="7"/>
  <c r="W27" i="7"/>
  <c r="Y26" i="7"/>
  <c r="W25" i="7"/>
  <c r="Y24" i="7"/>
  <c r="W23" i="7"/>
  <c r="Y22" i="7"/>
  <c r="W21" i="7"/>
  <c r="Y20" i="7"/>
  <c r="W19" i="7"/>
  <c r="Y18" i="7"/>
  <c r="W17" i="7"/>
  <c r="Y16" i="7"/>
  <c r="W15" i="7"/>
  <c r="W44" i="7"/>
  <c r="Z44" i="7" s="1"/>
  <c r="U43" i="7"/>
  <c r="W42" i="7"/>
  <c r="U41" i="7"/>
  <c r="W40" i="7"/>
  <c r="Z40" i="7" s="1"/>
  <c r="U39" i="7"/>
  <c r="W38" i="7"/>
  <c r="U37" i="7"/>
  <c r="W36" i="7"/>
  <c r="Z36" i="7" s="1"/>
  <c r="U35" i="7"/>
  <c r="W34" i="7"/>
  <c r="U33" i="7"/>
  <c r="W32" i="7"/>
  <c r="Z32" i="7" s="1"/>
  <c r="U31" i="7"/>
  <c r="W30" i="7"/>
  <c r="Y29" i="7"/>
  <c r="X28" i="7"/>
  <c r="Y27" i="7"/>
  <c r="X26" i="7"/>
  <c r="Y25" i="7"/>
  <c r="X24" i="7"/>
  <c r="Y23" i="7"/>
  <c r="X22" i="7"/>
  <c r="Y21" i="7"/>
  <c r="X20" i="7"/>
  <c r="Y19" i="7"/>
  <c r="X18" i="7"/>
  <c r="Y17" i="7"/>
  <c r="X16" i="7"/>
  <c r="Y15" i="7"/>
  <c r="U29" i="7"/>
  <c r="W28" i="7"/>
  <c r="U27" i="7"/>
  <c r="U8" i="7" s="1"/>
  <c r="W8" i="7" s="1"/>
  <c r="W26" i="7"/>
  <c r="U25" i="7"/>
  <c r="W24" i="7"/>
  <c r="U23" i="7"/>
  <c r="W22" i="7"/>
  <c r="U21" i="7"/>
  <c r="W20" i="7"/>
  <c r="U19" i="7"/>
  <c r="U3" i="7" s="1"/>
  <c r="W3" i="7" s="1"/>
  <c r="W18" i="7"/>
  <c r="U17" i="7"/>
  <c r="W16" i="7"/>
  <c r="U15" i="7"/>
  <c r="U2" i="7" s="1"/>
  <c r="W2" i="7" s="1"/>
  <c r="B32" i="7"/>
  <c r="P31" i="7"/>
  <c r="O31" i="7"/>
  <c r="P45" i="7"/>
  <c r="B46" i="7"/>
  <c r="O45" i="7"/>
  <c r="P62" i="7"/>
  <c r="B63" i="7"/>
  <c r="O62" i="7"/>
  <c r="W19" i="8"/>
  <c r="B93" i="7"/>
  <c r="O92" i="7"/>
  <c r="P157" i="7"/>
  <c r="O157" i="7"/>
  <c r="B158" i="7"/>
  <c r="O172" i="7"/>
  <c r="B173" i="7"/>
  <c r="P172" i="7"/>
  <c r="P85" i="8"/>
  <c r="B86" i="8"/>
  <c r="O85" i="8"/>
  <c r="L48" i="6"/>
  <c r="B58" i="6"/>
  <c r="L64" i="6"/>
  <c r="L72" i="6"/>
  <c r="L87" i="6"/>
  <c r="L99" i="6"/>
  <c r="L105" i="6"/>
  <c r="L121" i="6"/>
  <c r="L142" i="6"/>
  <c r="L166" i="6"/>
  <c r="L173" i="6"/>
  <c r="L191" i="6"/>
  <c r="L204" i="6"/>
  <c r="L60" i="7"/>
  <c r="O61" i="7"/>
  <c r="L68" i="7"/>
  <c r="P16" i="8"/>
  <c r="B17" i="8"/>
  <c r="L17" i="8"/>
  <c r="W18" i="8"/>
  <c r="W16" i="8"/>
  <c r="V15" i="8"/>
  <c r="W40" i="8"/>
  <c r="Y39" i="8"/>
  <c r="U39" i="8" s="1"/>
  <c r="X21" i="8"/>
  <c r="V17" i="8"/>
  <c r="V36" i="8"/>
  <c r="X33" i="8"/>
  <c r="L52" i="6"/>
  <c r="L68" i="6"/>
  <c r="L76" i="6"/>
  <c r="B86" i="6"/>
  <c r="O85" i="6"/>
  <c r="L91" i="6"/>
  <c r="L104" i="6"/>
  <c r="O113" i="6"/>
  <c r="L117" i="6"/>
  <c r="O127" i="6"/>
  <c r="L131" i="6"/>
  <c r="L152" i="6"/>
  <c r="L160" i="6"/>
  <c r="L169" i="6"/>
  <c r="P183" i="6"/>
  <c r="O183" i="6"/>
  <c r="L189" i="6"/>
  <c r="L48" i="7"/>
  <c r="M179" i="7" s="1"/>
  <c r="L56" i="7"/>
  <c r="M212" i="7" s="1"/>
  <c r="L85" i="7"/>
  <c r="Y31" i="8"/>
  <c r="U31" i="8" s="1"/>
  <c r="V38" i="8"/>
  <c r="B77" i="7"/>
  <c r="O76" i="7"/>
  <c r="O108" i="7"/>
  <c r="B110" i="7"/>
  <c r="P101" i="8"/>
  <c r="B102" i="8"/>
  <c r="O101" i="8"/>
  <c r="P76" i="7"/>
  <c r="L87" i="7"/>
  <c r="L127" i="7"/>
  <c r="O141" i="7"/>
  <c r="B142" i="7"/>
  <c r="L158" i="7"/>
  <c r="P206" i="7"/>
  <c r="B207" i="7"/>
  <c r="L104" i="7"/>
  <c r="L115" i="7"/>
  <c r="L135" i="7"/>
  <c r="L155" i="7"/>
  <c r="L166" i="7"/>
  <c r="L201" i="7"/>
  <c r="O222" i="7"/>
  <c r="B223" i="7"/>
  <c r="P222" i="7"/>
  <c r="L234" i="7"/>
  <c r="P15" i="8"/>
  <c r="V35" i="8"/>
  <c r="Y34" i="8"/>
  <c r="U34" i="8" s="1"/>
  <c r="X32" i="8"/>
  <c r="X30" i="8"/>
  <c r="Y29" i="8"/>
  <c r="U29" i="8" s="1"/>
  <c r="X28" i="8"/>
  <c r="X27" i="8"/>
  <c r="Y26" i="8"/>
  <c r="U26" i="8" s="1"/>
  <c r="U8" i="8" s="1"/>
  <c r="V8" i="8" s="1"/>
  <c r="X25" i="8"/>
  <c r="W24" i="8"/>
  <c r="W23" i="8"/>
  <c r="W22" i="8"/>
  <c r="V21" i="8"/>
  <c r="V19" i="8"/>
  <c r="V18" i="8"/>
  <c r="Y16" i="8"/>
  <c r="U16" i="8" s="1"/>
  <c r="L16" i="8"/>
  <c r="X38" i="8"/>
  <c r="W36" i="8"/>
  <c r="V34" i="8"/>
  <c r="Y33" i="8"/>
  <c r="U33" i="8" s="1"/>
  <c r="V32" i="8"/>
  <c r="X29" i="8"/>
  <c r="W28" i="8"/>
  <c r="W27" i="8"/>
  <c r="W26" i="8"/>
  <c r="V25" i="8"/>
  <c r="V23" i="8"/>
  <c r="V22" i="8"/>
  <c r="Y20" i="8"/>
  <c r="U20" i="8" s="1"/>
  <c r="Y17" i="8"/>
  <c r="U17" i="8" s="1"/>
  <c r="U3" i="8" s="1"/>
  <c r="V3" i="8" s="1"/>
  <c r="X16" i="8"/>
  <c r="X15" i="8"/>
  <c r="X17" i="8"/>
  <c r="X19" i="8"/>
  <c r="Y21" i="8"/>
  <c r="U21" i="8" s="1"/>
  <c r="X24" i="8"/>
  <c r="B30" i="8"/>
  <c r="P29" i="8"/>
  <c r="O29" i="8"/>
  <c r="Y30" i="8"/>
  <c r="U30" i="8" s="1"/>
  <c r="W41" i="8"/>
  <c r="P100" i="8"/>
  <c r="O100" i="8"/>
  <c r="W20" i="8"/>
  <c r="X23" i="8"/>
  <c r="Y24" i="8"/>
  <c r="U24" i="8" s="1"/>
  <c r="W35" i="8"/>
  <c r="W37" i="8"/>
  <c r="X41" i="8"/>
  <c r="P127" i="8"/>
  <c r="B128" i="8"/>
  <c r="O127" i="8"/>
  <c r="O190" i="7"/>
  <c r="B191" i="7"/>
  <c r="P190" i="7"/>
  <c r="W15" i="8"/>
  <c r="Y18" i="8"/>
  <c r="U18" i="8" s="1"/>
  <c r="X20" i="8"/>
  <c r="Y22" i="8"/>
  <c r="U22" i="8" s="1"/>
  <c r="V26" i="8"/>
  <c r="V27" i="8"/>
  <c r="V29" i="8"/>
  <c r="V31" i="8"/>
  <c r="Y37" i="8"/>
  <c r="U37" i="8" s="1"/>
  <c r="P58" i="8"/>
  <c r="B59" i="8"/>
  <c r="L81" i="8"/>
  <c r="P43" i="8"/>
  <c r="B44" i="8"/>
  <c r="O43" i="8"/>
  <c r="L170" i="7"/>
  <c r="L186" i="7"/>
  <c r="L203" i="7"/>
  <c r="P205" i="7"/>
  <c r="L207" i="7"/>
  <c r="L220" i="7"/>
  <c r="L233" i="7"/>
  <c r="L25" i="8"/>
  <c r="P71" i="8"/>
  <c r="B72" i="8"/>
  <c r="O71" i="8"/>
  <c r="U180" i="8"/>
  <c r="V41" i="8"/>
  <c r="Z41" i="8" s="1"/>
  <c r="Y40" i="8"/>
  <c r="U40" i="8" s="1"/>
  <c r="X39" i="8"/>
  <c r="W38" i="8"/>
  <c r="V37" i="8"/>
  <c r="Y36" i="8"/>
  <c r="U36" i="8" s="1"/>
  <c r="X35" i="8"/>
  <c r="W34" i="8"/>
  <c r="V33" i="8"/>
  <c r="Y32" i="8"/>
  <c r="U32" i="8" s="1"/>
  <c r="X31" i="8"/>
  <c r="W30" i="8"/>
  <c r="Y41" i="8"/>
  <c r="U41" i="8" s="1"/>
  <c r="X40" i="8"/>
  <c r="W39" i="8"/>
  <c r="Y15" i="8"/>
  <c r="U15" i="8" s="1"/>
  <c r="V16" i="8"/>
  <c r="W17" i="8"/>
  <c r="X18" i="8"/>
  <c r="Y19" i="8"/>
  <c r="U19" i="8" s="1"/>
  <c r="V20" i="8"/>
  <c r="W21" i="8"/>
  <c r="X22" i="8"/>
  <c r="Y23" i="8"/>
  <c r="U23" i="8" s="1"/>
  <c r="U6" i="8" s="1"/>
  <c r="V6" i="8" s="1"/>
  <c r="V24" i="8"/>
  <c r="W25" i="8"/>
  <c r="X26" i="8"/>
  <c r="Y27" i="8"/>
  <c r="U27" i="8" s="1"/>
  <c r="V28" i="8"/>
  <c r="W29" i="8"/>
  <c r="V30" i="8"/>
  <c r="W31" i="8"/>
  <c r="W32" i="8"/>
  <c r="W33" i="8"/>
  <c r="L34" i="8"/>
  <c r="X34" i="8"/>
  <c r="Y35" i="8"/>
  <c r="U35" i="8" s="1"/>
  <c r="X36" i="8"/>
  <c r="X37" i="8"/>
  <c r="Y38" i="8"/>
  <c r="U38" i="8" s="1"/>
  <c r="V39" i="8"/>
  <c r="V40" i="8"/>
  <c r="L49" i="8"/>
  <c r="L108" i="8"/>
  <c r="B158" i="8"/>
  <c r="P157" i="8"/>
  <c r="O157" i="8"/>
  <c r="L89" i="8"/>
  <c r="L142" i="8"/>
  <c r="L100" i="8"/>
  <c r="L120" i="8"/>
  <c r="P171" i="8"/>
  <c r="O171" i="8"/>
  <c r="B172" i="8"/>
  <c r="L112" i="8"/>
  <c r="L116" i="8"/>
  <c r="L132" i="8"/>
  <c r="L134" i="8"/>
  <c r="B187" i="8"/>
  <c r="P185" i="8"/>
  <c r="O185" i="8"/>
  <c r="B186" i="8"/>
  <c r="B199" i="8"/>
  <c r="P198" i="8"/>
  <c r="O198" i="8"/>
  <c r="B142" i="8"/>
  <c r="P141" i="8"/>
  <c r="O141" i="8"/>
  <c r="P156" i="8"/>
  <c r="O156" i="8"/>
  <c r="L162" i="8"/>
  <c r="L187" i="8"/>
  <c r="L195" i="8"/>
  <c r="L199" i="8"/>
  <c r="M115" i="8" l="1"/>
  <c r="M195" i="8"/>
  <c r="Z24" i="8"/>
  <c r="M99" i="7"/>
  <c r="M55" i="7"/>
  <c r="M222" i="7"/>
  <c r="M39" i="6"/>
  <c r="M123" i="5"/>
  <c r="M26" i="6"/>
  <c r="M94" i="4"/>
  <c r="Z31" i="6"/>
  <c r="O114" i="8"/>
  <c r="B115" i="8"/>
  <c r="P114" i="8"/>
  <c r="M28" i="8"/>
  <c r="Z36" i="8"/>
  <c r="M69" i="4"/>
  <c r="Y17" i="4"/>
  <c r="Y26" i="2"/>
  <c r="M84" i="5"/>
  <c r="O152" i="2"/>
  <c r="B153" i="2"/>
  <c r="O112" i="5"/>
  <c r="B113" i="5"/>
  <c r="P112" i="5"/>
  <c r="P76" i="5"/>
  <c r="B77" i="5"/>
  <c r="P56" i="4"/>
  <c r="B57" i="4"/>
  <c r="Z34" i="8"/>
  <c r="Z38" i="8"/>
  <c r="M57" i="7"/>
  <c r="Z15" i="8"/>
  <c r="U5" i="7"/>
  <c r="W5" i="7" s="1"/>
  <c r="U6" i="7"/>
  <c r="W6" i="7" s="1"/>
  <c r="M55" i="5"/>
  <c r="Z35" i="6"/>
  <c r="Z28" i="6"/>
  <c r="U6" i="6"/>
  <c r="V6" i="6" s="1"/>
  <c r="Z25" i="6"/>
  <c r="Z38" i="6"/>
  <c r="M144" i="5"/>
  <c r="M154" i="4"/>
  <c r="Y36" i="4"/>
  <c r="Y18" i="5"/>
  <c r="Y21" i="2"/>
  <c r="Y40" i="4"/>
  <c r="Z30" i="8"/>
  <c r="M135" i="7"/>
  <c r="M189" i="6"/>
  <c r="M46" i="6"/>
  <c r="Z27" i="6"/>
  <c r="Y37" i="5"/>
  <c r="U11" i="2"/>
  <c r="V11" i="2" s="1"/>
  <c r="O136" i="5"/>
  <c r="B137" i="5"/>
  <c r="P136" i="5"/>
  <c r="P73" i="6"/>
  <c r="O73" i="6"/>
  <c r="M193" i="8"/>
  <c r="M132" i="8"/>
  <c r="M165" i="8"/>
  <c r="M196" i="8"/>
  <c r="M167" i="8"/>
  <c r="M34" i="8"/>
  <c r="M143" i="8"/>
  <c r="M25" i="8"/>
  <c r="M119" i="8"/>
  <c r="M74" i="8"/>
  <c r="M107" i="8"/>
  <c r="M81" i="8"/>
  <c r="P59" i="8"/>
  <c r="B60" i="8"/>
  <c r="O59" i="8"/>
  <c r="M51" i="8"/>
  <c r="M33" i="8"/>
  <c r="M87" i="7"/>
  <c r="M229" i="7"/>
  <c r="M183" i="7"/>
  <c r="P110" i="7"/>
  <c r="B111" i="7"/>
  <c r="O110" i="7"/>
  <c r="M156" i="7"/>
  <c r="M191" i="6"/>
  <c r="M137" i="7"/>
  <c r="M101" i="7"/>
  <c r="M47" i="7"/>
  <c r="Z23" i="7"/>
  <c r="Z27" i="7"/>
  <c r="Z31" i="7"/>
  <c r="Z35" i="7"/>
  <c r="Z39" i="7"/>
  <c r="Z43" i="7"/>
  <c r="U4" i="7"/>
  <c r="W4" i="7" s="1"/>
  <c r="U9" i="7"/>
  <c r="W9" i="7" s="1"/>
  <c r="M175" i="6"/>
  <c r="M137" i="6"/>
  <c r="M110" i="6"/>
  <c r="M96" i="6"/>
  <c r="M67" i="6"/>
  <c r="M31" i="6"/>
  <c r="B161" i="5"/>
  <c r="P160" i="5"/>
  <c r="O160" i="5"/>
  <c r="M111" i="5"/>
  <c r="M75" i="5"/>
  <c r="M47" i="5"/>
  <c r="M164" i="4"/>
  <c r="Y31" i="4"/>
  <c r="M167" i="7"/>
  <c r="M129" i="7"/>
  <c r="M17" i="7"/>
  <c r="M198" i="6"/>
  <c r="M195" i="6"/>
  <c r="M111" i="6"/>
  <c r="M51" i="6"/>
  <c r="Z26" i="6"/>
  <c r="Z39" i="6"/>
  <c r="M177" i="5"/>
  <c r="M127" i="5"/>
  <c r="M28" i="5"/>
  <c r="M147" i="4"/>
  <c r="M91" i="7"/>
  <c r="M201" i="6"/>
  <c r="M178" i="6"/>
  <c r="B157" i="6"/>
  <c r="O156" i="6"/>
  <c r="P156" i="6"/>
  <c r="M127" i="6"/>
  <c r="M62" i="6"/>
  <c r="M181" i="5"/>
  <c r="M153" i="5"/>
  <c r="M143" i="5"/>
  <c r="M106" i="5"/>
  <c r="M71" i="5"/>
  <c r="P53" i="5"/>
  <c r="B54" i="5"/>
  <c r="O53" i="5"/>
  <c r="Y24" i="5"/>
  <c r="M20" i="5"/>
  <c r="M180" i="5"/>
  <c r="M81" i="5"/>
  <c r="M61" i="5"/>
  <c r="M53" i="5"/>
  <c r="M45" i="5"/>
  <c r="M15" i="5"/>
  <c r="M163" i="5"/>
  <c r="M162" i="5"/>
  <c r="M146" i="5"/>
  <c r="M145" i="5"/>
  <c r="M122" i="5"/>
  <c r="M121" i="5"/>
  <c r="M98" i="5"/>
  <c r="M97" i="5"/>
  <c r="M88" i="5"/>
  <c r="M44" i="5"/>
  <c r="M176" i="5"/>
  <c r="M175" i="5"/>
  <c r="M170" i="5"/>
  <c r="M149" i="5"/>
  <c r="M126" i="5"/>
  <c r="M125" i="5"/>
  <c r="M102" i="5"/>
  <c r="M101" i="5"/>
  <c r="M80" i="5"/>
  <c r="M69" i="5"/>
  <c r="M52" i="5"/>
  <c r="M29" i="5"/>
  <c r="M158" i="5"/>
  <c r="M156" i="5"/>
  <c r="M134" i="5"/>
  <c r="M133" i="5"/>
  <c r="M110" i="5"/>
  <c r="M109" i="5"/>
  <c r="M68" i="5"/>
  <c r="M60" i="5"/>
  <c r="M49" i="5"/>
  <c r="M33" i="5"/>
  <c r="M90" i="5"/>
  <c r="M114" i="5"/>
  <c r="M89" i="5"/>
  <c r="M77" i="5"/>
  <c r="M137" i="5"/>
  <c r="M138" i="5"/>
  <c r="M113" i="5"/>
  <c r="U12" i="5"/>
  <c r="V12" i="5" s="1"/>
  <c r="M173" i="4"/>
  <c r="U11" i="4"/>
  <c r="V11" i="4" s="1"/>
  <c r="Y35" i="2"/>
  <c r="Y31" i="2"/>
  <c r="Y27" i="2"/>
  <c r="O30" i="4"/>
  <c r="B31" i="4"/>
  <c r="P30" i="4"/>
  <c r="Y16" i="2"/>
  <c r="M153" i="7"/>
  <c r="M111" i="7"/>
  <c r="M81" i="7"/>
  <c r="M58" i="7"/>
  <c r="M21" i="7"/>
  <c r="M185" i="6"/>
  <c r="M156" i="6"/>
  <c r="M135" i="6"/>
  <c r="M73" i="6"/>
  <c r="M178" i="5"/>
  <c r="M157" i="5"/>
  <c r="M136" i="5"/>
  <c r="M104" i="5"/>
  <c r="M78" i="5"/>
  <c r="M40" i="5"/>
  <c r="M180" i="4"/>
  <c r="M150" i="4"/>
  <c r="M134" i="4"/>
  <c r="M113" i="4"/>
  <c r="M83" i="4"/>
  <c r="Y28" i="2"/>
  <c r="M59" i="7"/>
  <c r="M130" i="6"/>
  <c r="M218" i="7"/>
  <c r="M161" i="6"/>
  <c r="M122" i="6"/>
  <c r="M90" i="6"/>
  <c r="M19" i="6"/>
  <c r="M154" i="5"/>
  <c r="M107" i="5"/>
  <c r="P65" i="5"/>
  <c r="B66" i="5"/>
  <c r="O65" i="5"/>
  <c r="M43" i="5"/>
  <c r="M137" i="4"/>
  <c r="M91" i="4"/>
  <c r="Y24" i="4"/>
  <c r="M30" i="7"/>
  <c r="M139" i="6"/>
  <c r="Z15" i="6"/>
  <c r="U8" i="6"/>
  <c r="V8" i="6" s="1"/>
  <c r="M148" i="5"/>
  <c r="M185" i="4"/>
  <c r="M148" i="4"/>
  <c r="M122" i="4"/>
  <c r="M95" i="4"/>
  <c r="M62" i="4"/>
  <c r="Y39" i="4"/>
  <c r="M20" i="4"/>
  <c r="Y17" i="5"/>
  <c r="M166" i="4"/>
  <c r="M120" i="4"/>
  <c r="M70" i="4"/>
  <c r="M40" i="4"/>
  <c r="M56" i="4"/>
  <c r="M149" i="4"/>
  <c r="M25" i="4"/>
  <c r="M85" i="5"/>
  <c r="M179" i="4"/>
  <c r="B117" i="4"/>
  <c r="P116" i="4"/>
  <c r="O116" i="4"/>
  <c r="M88" i="4"/>
  <c r="M63" i="6"/>
  <c r="M57" i="5"/>
  <c r="M169" i="4"/>
  <c r="M135" i="4"/>
  <c r="P161" i="2"/>
  <c r="O161" i="2"/>
  <c r="B162" i="2"/>
  <c r="M92" i="6"/>
  <c r="M116" i="5"/>
  <c r="M118" i="4"/>
  <c r="M68" i="4"/>
  <c r="M31" i="4"/>
  <c r="M24" i="4"/>
  <c r="M132" i="4"/>
  <c r="B165" i="4"/>
  <c r="P164" i="4"/>
  <c r="O164" i="4"/>
  <c r="M96" i="4"/>
  <c r="M172" i="5"/>
  <c r="M41" i="5"/>
  <c r="M130" i="4"/>
  <c r="B126" i="2"/>
  <c r="P125" i="2"/>
  <c r="O125" i="2"/>
  <c r="P45" i="6"/>
  <c r="B46" i="6"/>
  <c r="O45" i="6"/>
  <c r="B129" i="4"/>
  <c r="P128" i="4"/>
  <c r="O128" i="4"/>
  <c r="M146" i="8"/>
  <c r="M189" i="8"/>
  <c r="M133" i="8"/>
  <c r="Z31" i="8"/>
  <c r="M78" i="8"/>
  <c r="M152" i="8"/>
  <c r="M194" i="8"/>
  <c r="M114" i="8"/>
  <c r="M52" i="8"/>
  <c r="M202" i="7"/>
  <c r="M26" i="8"/>
  <c r="M159" i="7"/>
  <c r="M110" i="7"/>
  <c r="M85" i="7"/>
  <c r="M28" i="7"/>
  <c r="M20" i="7"/>
  <c r="M180" i="6"/>
  <c r="M152" i="6"/>
  <c r="M117" i="6"/>
  <c r="M52" i="6"/>
  <c r="M17" i="8"/>
  <c r="M227" i="7"/>
  <c r="M68" i="7"/>
  <c r="M121" i="6"/>
  <c r="M231" i="7"/>
  <c r="P173" i="7"/>
  <c r="O173" i="7"/>
  <c r="B174" i="7"/>
  <c r="M100" i="7"/>
  <c r="M199" i="6"/>
  <c r="M115" i="6"/>
  <c r="M168" i="7"/>
  <c r="M133" i="7"/>
  <c r="M25" i="7"/>
  <c r="M167" i="6"/>
  <c r="M55" i="6"/>
  <c r="M140" i="7"/>
  <c r="M210" i="6"/>
  <c r="M129" i="6"/>
  <c r="M95" i="6"/>
  <c r="M65" i="6"/>
  <c r="M41" i="6"/>
  <c r="M160" i="5"/>
  <c r="B151" i="5"/>
  <c r="P150" i="5"/>
  <c r="O150" i="5"/>
  <c r="M119" i="5"/>
  <c r="M82" i="5"/>
  <c r="M42" i="5"/>
  <c r="M174" i="4"/>
  <c r="M140" i="4"/>
  <c r="M75" i="4"/>
  <c r="M45" i="4"/>
  <c r="M36" i="4"/>
  <c r="M32" i="4"/>
  <c r="M28" i="4"/>
  <c r="B115" i="2"/>
  <c r="P114" i="2"/>
  <c r="O114" i="2"/>
  <c r="Y24" i="2"/>
  <c r="M64" i="7"/>
  <c r="M136" i="6"/>
  <c r="Y32" i="2"/>
  <c r="Y17" i="2"/>
  <c r="M134" i="6"/>
  <c r="M133" i="6"/>
  <c r="B91" i="5"/>
  <c r="P90" i="5"/>
  <c r="O90" i="5"/>
  <c r="M65" i="5"/>
  <c r="M77" i="4"/>
  <c r="B31" i="6"/>
  <c r="P30" i="6"/>
  <c r="O30" i="6"/>
  <c r="M141" i="5"/>
  <c r="M124" i="5"/>
  <c r="M145" i="4"/>
  <c r="M87" i="4"/>
  <c r="M44" i="4"/>
  <c r="M163" i="4"/>
  <c r="M66" i="4"/>
  <c r="P43" i="4"/>
  <c r="B44" i="4"/>
  <c r="O43" i="4"/>
  <c r="M141" i="4"/>
  <c r="M32" i="6"/>
  <c r="M41" i="4"/>
  <c r="M187" i="8"/>
  <c r="M203" i="8"/>
  <c r="B188" i="8"/>
  <c r="P187" i="8"/>
  <c r="O187" i="8"/>
  <c r="M174" i="8"/>
  <c r="M149" i="8"/>
  <c r="M183" i="8"/>
  <c r="M125" i="8"/>
  <c r="Z40" i="8"/>
  <c r="M104" i="8"/>
  <c r="M92" i="8"/>
  <c r="M203" i="7"/>
  <c r="M158" i="8"/>
  <c r="M95" i="8"/>
  <c r="M73" i="8"/>
  <c r="B45" i="8"/>
  <c r="O44" i="8"/>
  <c r="P44" i="8"/>
  <c r="M86" i="8"/>
  <c r="M75" i="8"/>
  <c r="M46" i="8"/>
  <c r="M179" i="8"/>
  <c r="M153" i="8"/>
  <c r="M82" i="8"/>
  <c r="B31" i="8"/>
  <c r="O30" i="8"/>
  <c r="P30" i="8"/>
  <c r="M19" i="8"/>
  <c r="Z25" i="8"/>
  <c r="Z18" i="8"/>
  <c r="M234" i="7"/>
  <c r="M217" i="7"/>
  <c r="M177" i="7"/>
  <c r="M115" i="7"/>
  <c r="M91" i="8"/>
  <c r="M127" i="8"/>
  <c r="M210" i="7"/>
  <c r="M196" i="7"/>
  <c r="P142" i="7"/>
  <c r="B143" i="7"/>
  <c r="O142" i="7"/>
  <c r="M44" i="8"/>
  <c r="M225" i="7"/>
  <c r="M209" i="7"/>
  <c r="M180" i="7"/>
  <c r="M147" i="7"/>
  <c r="U10" i="8"/>
  <c r="V10" i="8" s="1"/>
  <c r="M228" i="7"/>
  <c r="M136" i="7"/>
  <c r="M107" i="7"/>
  <c r="M67" i="7"/>
  <c r="M26" i="7"/>
  <c r="M18" i="7"/>
  <c r="M186" i="6"/>
  <c r="M169" i="6"/>
  <c r="M149" i="6"/>
  <c r="P86" i="6"/>
  <c r="O86" i="6"/>
  <c r="B87" i="6"/>
  <c r="Z17" i="8"/>
  <c r="B18" i="8"/>
  <c r="P17" i="8"/>
  <c r="O17" i="8"/>
  <c r="M206" i="7"/>
  <c r="M184" i="7"/>
  <c r="M150" i="7"/>
  <c r="M125" i="7"/>
  <c r="M92" i="7"/>
  <c r="M173" i="6"/>
  <c r="M105" i="6"/>
  <c r="M64" i="6"/>
  <c r="P86" i="8"/>
  <c r="B87" i="8"/>
  <c r="O86" i="8"/>
  <c r="M214" i="7"/>
  <c r="M134" i="7"/>
  <c r="M116" i="7"/>
  <c r="M88" i="7"/>
  <c r="M65" i="7"/>
  <c r="Z16" i="7"/>
  <c r="Z20" i="7"/>
  <c r="Z24" i="7"/>
  <c r="Z28" i="7"/>
  <c r="Z15" i="7"/>
  <c r="Z19" i="7"/>
  <c r="M162" i="8"/>
  <c r="B200" i="8"/>
  <c r="P199" i="8"/>
  <c r="O199" i="8"/>
  <c r="M169" i="8"/>
  <c r="M191" i="8"/>
  <c r="M166" i="8"/>
  <c r="M188" i="8"/>
  <c r="M170" i="8"/>
  <c r="M138" i="8"/>
  <c r="M112" i="8"/>
  <c r="M175" i="8"/>
  <c r="M148" i="8"/>
  <c r="M184" i="8"/>
  <c r="M150" i="8"/>
  <c r="M123" i="8"/>
  <c r="M201" i="8"/>
  <c r="M163" i="8"/>
  <c r="M151" i="8"/>
  <c r="M103" i="8"/>
  <c r="M129" i="8"/>
  <c r="M106" i="8"/>
  <c r="Z39" i="8"/>
  <c r="U11" i="8"/>
  <c r="V11" i="8" s="1"/>
  <c r="Z28" i="8"/>
  <c r="Z20" i="8"/>
  <c r="Z16" i="8"/>
  <c r="Z33" i="8"/>
  <c r="Z37" i="8"/>
  <c r="M121" i="8"/>
  <c r="M97" i="8"/>
  <c r="M84" i="8"/>
  <c r="M68" i="8"/>
  <c r="M220" i="7"/>
  <c r="M186" i="7"/>
  <c r="M141" i="8"/>
  <c r="M93" i="8"/>
  <c r="M69" i="8"/>
  <c r="M85" i="8"/>
  <c r="M72" i="8"/>
  <c r="M57" i="8"/>
  <c r="M40" i="8"/>
  <c r="Z27" i="8"/>
  <c r="U4" i="8"/>
  <c r="V4" i="8" s="1"/>
  <c r="M62" i="8"/>
  <c r="M172" i="8"/>
  <c r="M122" i="8"/>
  <c r="M144" i="8"/>
  <c r="M161" i="8"/>
  <c r="M230" i="7"/>
  <c r="M118" i="8"/>
  <c r="M80" i="8"/>
  <c r="M65" i="8"/>
  <c r="M20" i="8"/>
  <c r="M110" i="8"/>
  <c r="M76" i="8"/>
  <c r="M55" i="8"/>
  <c r="M30" i="8"/>
  <c r="U5" i="8"/>
  <c r="V5" i="8" s="1"/>
  <c r="Z32" i="8"/>
  <c r="Z19" i="8"/>
  <c r="M201" i="7"/>
  <c r="M166" i="7"/>
  <c r="M104" i="7"/>
  <c r="M87" i="8"/>
  <c r="M221" i="7"/>
  <c r="B208" i="7"/>
  <c r="P207" i="7"/>
  <c r="O207" i="7"/>
  <c r="M190" i="7"/>
  <c r="M41" i="8"/>
  <c r="M223" i="7"/>
  <c r="M205" i="7"/>
  <c r="M178" i="7"/>
  <c r="M132" i="7"/>
  <c r="M208" i="7"/>
  <c r="M121" i="7"/>
  <c r="M94" i="7"/>
  <c r="M56" i="7"/>
  <c r="M24" i="7"/>
  <c r="M16" i="7"/>
  <c r="M160" i="6"/>
  <c r="M131" i="6"/>
  <c r="M104" i="6"/>
  <c r="M76" i="6"/>
  <c r="M204" i="7"/>
  <c r="M176" i="7"/>
  <c r="M141" i="7"/>
  <c r="M112" i="7"/>
  <c r="M75" i="7"/>
  <c r="M60" i="7"/>
  <c r="M166" i="6"/>
  <c r="M99" i="6"/>
  <c r="B59" i="6"/>
  <c r="O58" i="6"/>
  <c r="P58" i="6"/>
  <c r="M193" i="7"/>
  <c r="M160" i="7"/>
  <c r="M151" i="7"/>
  <c r="M117" i="7"/>
  <c r="P93" i="7"/>
  <c r="B94" i="7"/>
  <c r="O93" i="7"/>
  <c r="M113" i="7"/>
  <c r="M79" i="7"/>
  <c r="M63" i="7"/>
  <c r="P46" i="7"/>
  <c r="B47" i="7"/>
  <c r="O46" i="7"/>
  <c r="O32" i="7"/>
  <c r="B33" i="7"/>
  <c r="P32" i="7"/>
  <c r="Z30" i="7"/>
  <c r="Z34" i="7"/>
  <c r="Z38" i="7"/>
  <c r="Z42" i="7"/>
  <c r="M209" i="6"/>
  <c r="M193" i="6"/>
  <c r="M174" i="6"/>
  <c r="M132" i="6"/>
  <c r="M108" i="6"/>
  <c r="M86" i="6"/>
  <c r="M75" i="6"/>
  <c r="M61" i="6"/>
  <c r="M43" i="6"/>
  <c r="M38" i="6"/>
  <c r="M28" i="6"/>
  <c r="M147" i="5"/>
  <c r="M99" i="5"/>
  <c r="M74" i="5"/>
  <c r="M143" i="4"/>
  <c r="M149" i="7"/>
  <c r="M95" i="7"/>
  <c r="M197" i="6"/>
  <c r="M177" i="6"/>
  <c r="M85" i="6"/>
  <c r="M45" i="6"/>
  <c r="U7" i="6"/>
  <c r="V7" i="6" s="1"/>
  <c r="Z19" i="6"/>
  <c r="M183" i="6"/>
  <c r="M162" i="6"/>
  <c r="M154" i="6"/>
  <c r="M146" i="6"/>
  <c r="M15" i="6"/>
  <c r="M172" i="6"/>
  <c r="M171" i="6"/>
  <c r="M158" i="6"/>
  <c r="M150" i="6"/>
  <c r="M126" i="6"/>
  <c r="M123" i="6"/>
  <c r="M119" i="6"/>
  <c r="M107" i="6"/>
  <c r="M93" i="6"/>
  <c r="M89" i="6"/>
  <c r="M79" i="6"/>
  <c r="M77" i="6"/>
  <c r="M33" i="6"/>
  <c r="M25" i="6"/>
  <c r="M17" i="6"/>
  <c r="M188" i="6"/>
  <c r="M179" i="6"/>
  <c r="M165" i="6"/>
  <c r="M164" i="6"/>
  <c r="M159" i="6"/>
  <c r="M151" i="6"/>
  <c r="M101" i="6"/>
  <c r="M203" i="6"/>
  <c r="M54" i="6"/>
  <c r="M66" i="6"/>
  <c r="M50" i="6"/>
  <c r="M202" i="6"/>
  <c r="M100" i="6"/>
  <c r="M141" i="6"/>
  <c r="M140" i="6"/>
  <c r="M112" i="6"/>
  <c r="M74" i="6"/>
  <c r="M30" i="6"/>
  <c r="M22" i="6"/>
  <c r="M88" i="6"/>
  <c r="M37" i="6"/>
  <c r="M29" i="6"/>
  <c r="M21" i="6"/>
  <c r="U3" i="6"/>
  <c r="V3" i="6" s="1"/>
  <c r="U10" i="6"/>
  <c r="V10" i="6" s="1"/>
  <c r="Z17" i="6"/>
  <c r="U4" i="6"/>
  <c r="V4" i="6" s="1"/>
  <c r="Z33" i="6"/>
  <c r="M164" i="5"/>
  <c r="M115" i="5"/>
  <c r="M87" i="5"/>
  <c r="M181" i="4"/>
  <c r="M131" i="4"/>
  <c r="Y25" i="4"/>
  <c r="Y18" i="4"/>
  <c r="B137" i="2"/>
  <c r="P136" i="2"/>
  <c r="O136" i="2"/>
  <c r="M78" i="7"/>
  <c r="M153" i="6"/>
  <c r="M118" i="6"/>
  <c r="M82" i="6"/>
  <c r="P82" i="6"/>
  <c r="B83" i="6"/>
  <c r="O82" i="6"/>
  <c r="B20" i="6"/>
  <c r="O19" i="6"/>
  <c r="P19" i="6"/>
  <c r="M171" i="5"/>
  <c r="M166" i="5"/>
  <c r="M130" i="5"/>
  <c r="B103" i="5"/>
  <c r="P102" i="5"/>
  <c r="O102" i="5"/>
  <c r="M59" i="5"/>
  <c r="U11" i="5"/>
  <c r="V11" i="5" s="1"/>
  <c r="M24" i="5"/>
  <c r="Y19" i="5"/>
  <c r="Y23" i="5"/>
  <c r="Y15" i="5"/>
  <c r="Y20" i="5"/>
  <c r="U9" i="5"/>
  <c r="V9" i="5" s="1"/>
  <c r="M171" i="4"/>
  <c r="B140" i="4"/>
  <c r="O139" i="4"/>
  <c r="P139" i="4"/>
  <c r="M67" i="4"/>
  <c r="M39" i="4"/>
  <c r="M34" i="4"/>
  <c r="M30" i="4"/>
  <c r="U4" i="2"/>
  <c r="V4" i="2" s="1"/>
  <c r="Y29" i="2"/>
  <c r="Y25" i="2"/>
  <c r="M152" i="7"/>
  <c r="M98" i="7"/>
  <c r="M77" i="7"/>
  <c r="M51" i="7"/>
  <c r="M19" i="7"/>
  <c r="M176" i="6"/>
  <c r="M147" i="6"/>
  <c r="M128" i="6"/>
  <c r="M125" i="6"/>
  <c r="M59" i="6"/>
  <c r="M173" i="5"/>
  <c r="M152" i="5"/>
  <c r="M129" i="5"/>
  <c r="M120" i="5"/>
  <c r="M72" i="5"/>
  <c r="M37" i="5"/>
  <c r="M17" i="5"/>
  <c r="M178" i="4"/>
  <c r="M146" i="4"/>
  <c r="M129" i="4"/>
  <c r="M105" i="4"/>
  <c r="M63" i="4"/>
  <c r="M17" i="4"/>
  <c r="M57" i="4"/>
  <c r="M152" i="4"/>
  <c r="M127" i="4"/>
  <c r="M123" i="4"/>
  <c r="M116" i="4"/>
  <c r="M156" i="4"/>
  <c r="M115" i="4"/>
  <c r="M111" i="4"/>
  <c r="M104" i="4"/>
  <c r="M112" i="4"/>
  <c r="M100" i="4"/>
  <c r="M72" i="4"/>
  <c r="U9" i="2"/>
  <c r="V9" i="2" s="1"/>
  <c r="U2" i="2"/>
  <c r="V2" i="2" s="1"/>
  <c r="M49" i="7"/>
  <c r="B174" i="6"/>
  <c r="O173" i="6"/>
  <c r="P173" i="6"/>
  <c r="M98" i="6"/>
  <c r="M171" i="7"/>
  <c r="M42" i="7"/>
  <c r="M38" i="7"/>
  <c r="M34" i="7"/>
  <c r="M196" i="6"/>
  <c r="M145" i="6"/>
  <c r="B118" i="6"/>
  <c r="P117" i="6"/>
  <c r="O117" i="6"/>
  <c r="M80" i="6"/>
  <c r="M174" i="5"/>
  <c r="M142" i="5"/>
  <c r="M94" i="5"/>
  <c r="M71" i="4"/>
  <c r="M194" i="6"/>
  <c r="M120" i="6"/>
  <c r="M36" i="6"/>
  <c r="Z23" i="6"/>
  <c r="M18" i="6"/>
  <c r="M140" i="5"/>
  <c r="M175" i="4"/>
  <c r="M139" i="4"/>
  <c r="M108" i="4"/>
  <c r="M90" i="4"/>
  <c r="M79" i="4"/>
  <c r="M60" i="4"/>
  <c r="Y30" i="4"/>
  <c r="U4" i="5"/>
  <c r="V4" i="5" s="1"/>
  <c r="M162" i="4"/>
  <c r="M114" i="4"/>
  <c r="M65" i="4"/>
  <c r="Y32" i="4"/>
  <c r="M64" i="4"/>
  <c r="M176" i="4"/>
  <c r="M170" i="4"/>
  <c r="M50" i="5"/>
  <c r="M160" i="4"/>
  <c r="M54" i="4"/>
  <c r="M24" i="6"/>
  <c r="M73" i="5"/>
  <c r="M56" i="5"/>
  <c r="M110" i="4"/>
  <c r="M59" i="4"/>
  <c r="M34" i="6"/>
  <c r="M179" i="5"/>
  <c r="M108" i="5"/>
  <c r="M99" i="4"/>
  <c r="M51" i="4"/>
  <c r="M26" i="4"/>
  <c r="M16" i="4"/>
  <c r="M31" i="5"/>
  <c r="M98" i="4"/>
  <c r="Y34" i="4"/>
  <c r="P53" i="2"/>
  <c r="O53" i="2"/>
  <c r="B54" i="2"/>
  <c r="M74" i="4"/>
  <c r="M57" i="6"/>
  <c r="Z24" i="6"/>
  <c r="M117" i="5"/>
  <c r="Y32" i="5"/>
  <c r="M81" i="4"/>
  <c r="M184" i="4"/>
  <c r="M80" i="4"/>
  <c r="P65" i="2"/>
  <c r="B66" i="2"/>
  <c r="O65" i="2"/>
  <c r="M181" i="8"/>
  <c r="M176" i="8"/>
  <c r="M156" i="8"/>
  <c r="M120" i="8"/>
  <c r="M109" i="8"/>
  <c r="M126" i="8"/>
  <c r="M49" i="8"/>
  <c r="M94" i="8"/>
  <c r="B73" i="8"/>
  <c r="O72" i="8"/>
  <c r="P72" i="8"/>
  <c r="M177" i="8"/>
  <c r="M111" i="8"/>
  <c r="M137" i="8"/>
  <c r="M171" i="8"/>
  <c r="B129" i="8"/>
  <c r="O128" i="8"/>
  <c r="P128" i="8"/>
  <c r="M70" i="8"/>
  <c r="M185" i="8"/>
  <c r="M61" i="8"/>
  <c r="M45" i="8"/>
  <c r="M31" i="8"/>
  <c r="Z23" i="8"/>
  <c r="M155" i="8"/>
  <c r="M60" i="8"/>
  <c r="M158" i="7"/>
  <c r="M215" i="7"/>
  <c r="M163" i="7"/>
  <c r="M189" i="7"/>
  <c r="M128" i="7"/>
  <c r="M72" i="6"/>
  <c r="M138" i="7"/>
  <c r="M71" i="7"/>
  <c r="B64" i="7"/>
  <c r="O63" i="7"/>
  <c r="P63" i="7"/>
  <c r="M181" i="6"/>
  <c r="M102" i="6"/>
  <c r="M71" i="6"/>
  <c r="M58" i="6"/>
  <c r="M40" i="6"/>
  <c r="M35" i="6"/>
  <c r="M20" i="6"/>
  <c r="M205" i="6"/>
  <c r="M113" i="6"/>
  <c r="U11" i="6"/>
  <c r="V11" i="6" s="1"/>
  <c r="M139" i="5"/>
  <c r="M91" i="5"/>
  <c r="M32" i="5"/>
  <c r="B186" i="6"/>
  <c r="O185" i="6"/>
  <c r="P185" i="6"/>
  <c r="M157" i="7"/>
  <c r="M124" i="7"/>
  <c r="M93" i="7"/>
  <c r="M27" i="7"/>
  <c r="M206" i="6"/>
  <c r="M163" i="6"/>
  <c r="M114" i="6"/>
  <c r="M84" i="6"/>
  <c r="M182" i="5"/>
  <c r="M161" i="5"/>
  <c r="M105" i="5"/>
  <c r="M96" i="5"/>
  <c r="M62" i="5"/>
  <c r="O30" i="5"/>
  <c r="B31" i="5"/>
  <c r="P30" i="5"/>
  <c r="M183" i="4"/>
  <c r="M158" i="4"/>
  <c r="M136" i="4"/>
  <c r="M117" i="4"/>
  <c r="M93" i="4"/>
  <c r="M55" i="4"/>
  <c r="Y20" i="2"/>
  <c r="M175" i="7"/>
  <c r="M184" i="6"/>
  <c r="M78" i="6"/>
  <c r="P126" i="7"/>
  <c r="O126" i="7"/>
  <c r="B127" i="7"/>
  <c r="M44" i="7"/>
  <c r="M40" i="7"/>
  <c r="M36" i="7"/>
  <c r="M32" i="7"/>
  <c r="M187" i="6"/>
  <c r="B102" i="6"/>
  <c r="P100" i="6"/>
  <c r="B101" i="6"/>
  <c r="O100" i="6"/>
  <c r="M27" i="6"/>
  <c r="M159" i="5"/>
  <c r="M118" i="5"/>
  <c r="M76" i="5"/>
  <c r="M58" i="5"/>
  <c r="M153" i="4"/>
  <c r="B94" i="4"/>
  <c r="P93" i="4"/>
  <c r="O93" i="4"/>
  <c r="B71" i="4"/>
  <c r="O70" i="4"/>
  <c r="P70" i="4"/>
  <c r="M120" i="7"/>
  <c r="M155" i="6"/>
  <c r="M94" i="6"/>
  <c r="Z16" i="6"/>
  <c r="M167" i="5"/>
  <c r="M79" i="5"/>
  <c r="M124" i="4"/>
  <c r="M102" i="4"/>
  <c r="P81" i="4"/>
  <c r="B82" i="4"/>
  <c r="O81" i="4"/>
  <c r="M76" i="4"/>
  <c r="M43" i="4"/>
  <c r="Y28" i="4"/>
  <c r="P41" i="2"/>
  <c r="B42" i="2"/>
  <c r="O41" i="2"/>
  <c r="Y28" i="5"/>
  <c r="M25" i="5"/>
  <c r="M138" i="4"/>
  <c r="B105" i="4"/>
  <c r="P104" i="4"/>
  <c r="O104" i="4"/>
  <c r="M89" i="4"/>
  <c r="M42" i="4"/>
  <c r="M19" i="4"/>
  <c r="M142" i="4"/>
  <c r="M15" i="4"/>
  <c r="P76" i="2"/>
  <c r="B77" i="2"/>
  <c r="O76" i="2"/>
  <c r="M27" i="5"/>
  <c r="M119" i="4"/>
  <c r="M109" i="4"/>
  <c r="Y16" i="4"/>
  <c r="M46" i="5"/>
  <c r="M18" i="5"/>
  <c r="M151" i="4"/>
  <c r="M121" i="4"/>
  <c r="M61" i="4"/>
  <c r="P28" i="2"/>
  <c r="B29" i="2"/>
  <c r="O28" i="2"/>
  <c r="M173" i="8"/>
  <c r="M192" i="8"/>
  <c r="M116" i="8"/>
  <c r="M100" i="8"/>
  <c r="M157" i="8"/>
  <c r="M89" i="8"/>
  <c r="M190" i="8"/>
  <c r="B159" i="8"/>
  <c r="O158" i="8"/>
  <c r="P158" i="8"/>
  <c r="M105" i="8"/>
  <c r="M131" i="8"/>
  <c r="M108" i="8"/>
  <c r="M130" i="8"/>
  <c r="M233" i="7"/>
  <c r="Z29" i="8"/>
  <c r="M101" i="8"/>
  <c r="M180" i="8"/>
  <c r="M140" i="8"/>
  <c r="M198" i="8"/>
  <c r="P191" i="7"/>
  <c r="B192" i="7"/>
  <c r="O191" i="7"/>
  <c r="M98" i="8"/>
  <c r="M67" i="8"/>
  <c r="M43" i="8"/>
  <c r="M36" i="8"/>
  <c r="M32" i="8"/>
  <c r="M139" i="8"/>
  <c r="M56" i="8"/>
  <c r="M42" i="8"/>
  <c r="M199" i="8"/>
  <c r="B143" i="8"/>
  <c r="P142" i="8"/>
  <c r="O142" i="8"/>
  <c r="P186" i="8"/>
  <c r="O186" i="8"/>
  <c r="M154" i="8"/>
  <c r="M202" i="8"/>
  <c r="M182" i="8"/>
  <c r="M164" i="8"/>
  <c r="M134" i="8"/>
  <c r="M200" i="8"/>
  <c r="B173" i="8"/>
  <c r="P172" i="8"/>
  <c r="O172" i="8"/>
  <c r="M147" i="8"/>
  <c r="M178" i="8"/>
  <c r="M142" i="8"/>
  <c r="M113" i="8"/>
  <c r="M197" i="8"/>
  <c r="M135" i="8"/>
  <c r="M168" i="8"/>
  <c r="M124" i="8"/>
  <c r="M99" i="8"/>
  <c r="U9" i="8"/>
  <c r="V9" i="8" s="1"/>
  <c r="U2" i="8"/>
  <c r="V2" i="8" s="1"/>
  <c r="M96" i="8"/>
  <c r="M47" i="8"/>
  <c r="M207" i="7"/>
  <c r="M170" i="7"/>
  <c r="M128" i="8"/>
  <c r="M88" i="8"/>
  <c r="M58" i="8"/>
  <c r="M160" i="8"/>
  <c r="M83" i="8"/>
  <c r="M63" i="8"/>
  <c r="M54" i="8"/>
  <c r="Z26" i="8"/>
  <c r="M71" i="8"/>
  <c r="M102" i="8"/>
  <c r="M136" i="8"/>
  <c r="M145" i="8"/>
  <c r="M186" i="8"/>
  <c r="M199" i="7"/>
  <c r="M117" i="8"/>
  <c r="M77" i="8"/>
  <c r="M59" i="8"/>
  <c r="M38" i="8"/>
  <c r="M35" i="8"/>
  <c r="M24" i="8"/>
  <c r="M18" i="8"/>
  <c r="M64" i="8"/>
  <c r="M48" i="8"/>
  <c r="M39" i="8"/>
  <c r="Z22" i="8"/>
  <c r="M16" i="8"/>
  <c r="M79" i="8"/>
  <c r="M50" i="8"/>
  <c r="M15" i="8"/>
  <c r="M37" i="8"/>
  <c r="M29" i="8"/>
  <c r="M90" i="8"/>
  <c r="Z21" i="8"/>
  <c r="Z35" i="8"/>
  <c r="P223" i="7"/>
  <c r="B224" i="7"/>
  <c r="O223" i="7"/>
  <c r="M198" i="7"/>
  <c r="M155" i="7"/>
  <c r="M159" i="8"/>
  <c r="M66" i="8"/>
  <c r="M216" i="7"/>
  <c r="M187" i="7"/>
  <c r="M127" i="7"/>
  <c r="O102" i="8"/>
  <c r="B103" i="8"/>
  <c r="P102" i="8"/>
  <c r="M22" i="8"/>
  <c r="M219" i="7"/>
  <c r="M195" i="7"/>
  <c r="M173" i="7"/>
  <c r="M123" i="7"/>
  <c r="P77" i="7"/>
  <c r="B78" i="7"/>
  <c r="O77" i="7"/>
  <c r="M27" i="8"/>
  <c r="M185" i="7"/>
  <c r="M118" i="7"/>
  <c r="M86" i="7"/>
  <c r="M48" i="7"/>
  <c r="M22" i="7"/>
  <c r="M207" i="6"/>
  <c r="M157" i="6"/>
  <c r="M91" i="6"/>
  <c r="M68" i="6"/>
  <c r="M23" i="8"/>
  <c r="U12" i="8"/>
  <c r="V12" i="8" s="1"/>
  <c r="M232" i="7"/>
  <c r="M191" i="7"/>
  <c r="M165" i="7"/>
  <c r="M139" i="7"/>
  <c r="M109" i="7"/>
  <c r="M72" i="7"/>
  <c r="M204" i="6"/>
  <c r="M142" i="6"/>
  <c r="M87" i="6"/>
  <c r="M48" i="6"/>
  <c r="M53" i="8"/>
  <c r="B159" i="7"/>
  <c r="P158" i="7"/>
  <c r="O158" i="7"/>
  <c r="M148" i="7"/>
  <c r="M105" i="7"/>
  <c r="M102" i="7"/>
  <c r="M74" i="7"/>
  <c r="M52" i="7"/>
  <c r="M23" i="7"/>
  <c r="Z18" i="7"/>
  <c r="Z22" i="7"/>
  <c r="Z26" i="7"/>
  <c r="U10" i="7"/>
  <c r="W10" i="7" s="1"/>
  <c r="U12" i="7"/>
  <c r="W12" i="7" s="1"/>
  <c r="Z17" i="7"/>
  <c r="Z21" i="7"/>
  <c r="Z25" i="7"/>
  <c r="Z29" i="7"/>
  <c r="M174" i="7"/>
  <c r="M224" i="7"/>
  <c r="M200" i="7"/>
  <c r="M194" i="7"/>
  <c r="M181" i="7"/>
  <c r="M213" i="7"/>
  <c r="M226" i="7"/>
  <c r="M114" i="7"/>
  <c r="M106" i="7"/>
  <c r="M82" i="7"/>
  <c r="M54" i="7"/>
  <c r="M46" i="7"/>
  <c r="M15" i="7"/>
  <c r="M192" i="7"/>
  <c r="M188" i="7"/>
  <c r="M169" i="7"/>
  <c r="M154" i="7"/>
  <c r="M143" i="7"/>
  <c r="M103" i="7"/>
  <c r="M211" i="7"/>
  <c r="M172" i="7"/>
  <c r="M162" i="7"/>
  <c r="M161" i="7"/>
  <c r="M146" i="7"/>
  <c r="M119" i="7"/>
  <c r="M97" i="7"/>
  <c r="M126" i="7"/>
  <c r="M122" i="7"/>
  <c r="M70" i="7"/>
  <c r="M62" i="7"/>
  <c r="M50" i="7"/>
  <c r="M69" i="7"/>
  <c r="M61" i="7"/>
  <c r="M45" i="7"/>
  <c r="M43" i="7"/>
  <c r="M41" i="7"/>
  <c r="M39" i="7"/>
  <c r="M37" i="7"/>
  <c r="M35" i="7"/>
  <c r="M33" i="7"/>
  <c r="M31" i="7"/>
  <c r="M131" i="7"/>
  <c r="M108" i="7"/>
  <c r="M84" i="7"/>
  <c r="M83" i="7"/>
  <c r="M130" i="7"/>
  <c r="M90" i="7"/>
  <c r="M235" i="7"/>
  <c r="M89" i="7"/>
  <c r="M53" i="7"/>
  <c r="U11" i="7"/>
  <c r="W11" i="7" s="1"/>
  <c r="M208" i="6"/>
  <c r="M192" i="6"/>
  <c r="M124" i="6"/>
  <c r="M103" i="6"/>
  <c r="M60" i="6"/>
  <c r="M23" i="6"/>
  <c r="M135" i="5"/>
  <c r="M83" i="5"/>
  <c r="M66" i="5"/>
  <c r="M39" i="5"/>
  <c r="Y29" i="4"/>
  <c r="M21" i="8"/>
  <c r="M144" i="7"/>
  <c r="M80" i="7"/>
  <c r="O16" i="7"/>
  <c r="P16" i="7"/>
  <c r="B17" i="7"/>
  <c r="P198" i="6"/>
  <c r="O198" i="6"/>
  <c r="B199" i="6"/>
  <c r="M168" i="6"/>
  <c r="B143" i="6"/>
  <c r="P142" i="6"/>
  <c r="O142" i="6"/>
  <c r="M56" i="6"/>
  <c r="M44" i="6"/>
  <c r="U9" i="6"/>
  <c r="V9" i="6" s="1"/>
  <c r="U5" i="6"/>
  <c r="V5" i="6" s="1"/>
  <c r="Z41" i="6"/>
  <c r="Z40" i="6"/>
  <c r="M150" i="5"/>
  <c r="M103" i="5"/>
  <c r="M67" i="5"/>
  <c r="M168" i="4"/>
  <c r="M142" i="7"/>
  <c r="M73" i="7"/>
  <c r="M143" i="6"/>
  <c r="M106" i="6"/>
  <c r="M81" i="6"/>
  <c r="M69" i="6"/>
  <c r="M47" i="6"/>
  <c r="B173" i="5"/>
  <c r="P172" i="5"/>
  <c r="O172" i="5"/>
  <c r="M165" i="5"/>
  <c r="B127" i="5"/>
  <c r="P126" i="5"/>
  <c r="O126" i="5"/>
  <c r="M95" i="5"/>
  <c r="M54" i="5"/>
  <c r="M51" i="5"/>
  <c r="M19" i="5"/>
  <c r="Y27" i="5"/>
  <c r="Y25" i="5"/>
  <c r="U6" i="5"/>
  <c r="V6" i="5" s="1"/>
  <c r="M182" i="4"/>
  <c r="M161" i="4"/>
  <c r="U10" i="4"/>
  <c r="V10" i="4" s="1"/>
  <c r="U9" i="4"/>
  <c r="V9" i="4" s="1"/>
  <c r="Y20" i="4"/>
  <c r="U10" i="2"/>
  <c r="V10" i="2" s="1"/>
  <c r="M145" i="7"/>
  <c r="M96" i="7"/>
  <c r="M76" i="7"/>
  <c r="M29" i="7"/>
  <c r="M170" i="6"/>
  <c r="M144" i="6"/>
  <c r="P130" i="6"/>
  <c r="B131" i="6"/>
  <c r="O130" i="6"/>
  <c r="M116" i="6"/>
  <c r="M97" i="6"/>
  <c r="M53" i="6"/>
  <c r="M168" i="5"/>
  <c r="M151" i="5"/>
  <c r="M128" i="5"/>
  <c r="M112" i="5"/>
  <c r="M64" i="5"/>
  <c r="M30" i="5"/>
  <c r="P176" i="4"/>
  <c r="B177" i="4"/>
  <c r="O176" i="4"/>
  <c r="M144" i="4"/>
  <c r="M125" i="4"/>
  <c r="M101" i="4"/>
  <c r="Y15" i="4"/>
  <c r="M197" i="7"/>
  <c r="M200" i="6"/>
  <c r="M148" i="6"/>
  <c r="M83" i="6"/>
  <c r="M164" i="7"/>
  <c r="M66" i="7"/>
  <c r="M190" i="6"/>
  <c r="M138" i="6"/>
  <c r="B75" i="6"/>
  <c r="O74" i="6"/>
  <c r="P74" i="6"/>
  <c r="M169" i="5"/>
  <c r="M131" i="5"/>
  <c r="M86" i="5"/>
  <c r="M63" i="5"/>
  <c r="B43" i="5"/>
  <c r="O42" i="5"/>
  <c r="P42" i="5"/>
  <c r="M172" i="4"/>
  <c r="B50" i="4"/>
  <c r="B51" i="4" s="1"/>
  <c r="O49" i="4"/>
  <c r="P49" i="4"/>
  <c r="Y33" i="2"/>
  <c r="M182" i="7"/>
  <c r="M182" i="6"/>
  <c r="M109" i="6"/>
  <c r="M16" i="6"/>
  <c r="M132" i="5"/>
  <c r="M167" i="4"/>
  <c r="M128" i="4"/>
  <c r="M106" i="4"/>
  <c r="M85" i="4"/>
  <c r="M78" i="4"/>
  <c r="M58" i="4"/>
  <c r="M29" i="4"/>
  <c r="M18" i="4"/>
  <c r="B17" i="2"/>
  <c r="P16" i="2"/>
  <c r="O16" i="2"/>
  <c r="M159" i="4"/>
  <c r="M107" i="4"/>
  <c r="M97" i="4"/>
  <c r="M49" i="4"/>
  <c r="U6" i="4"/>
  <c r="V6" i="4" s="1"/>
  <c r="M84" i="4"/>
  <c r="M133" i="4"/>
  <c r="P101" i="2"/>
  <c r="O101" i="2"/>
  <c r="B102" i="2"/>
  <c r="Y30" i="2"/>
  <c r="Y36" i="5"/>
  <c r="M126" i="4"/>
  <c r="M33" i="4"/>
  <c r="Y34" i="2"/>
  <c r="M93" i="5"/>
  <c r="M70" i="5"/>
  <c r="M36" i="5"/>
  <c r="P153" i="4"/>
  <c r="O153" i="4"/>
  <c r="B154" i="4"/>
  <c r="M82" i="4"/>
  <c r="M48" i="4"/>
  <c r="Z32" i="6"/>
  <c r="M155" i="5"/>
  <c r="M165" i="4"/>
  <c r="M92" i="4"/>
  <c r="M46" i="4"/>
  <c r="P89" i="2"/>
  <c r="O89" i="2"/>
  <c r="B90" i="2"/>
  <c r="M92" i="5"/>
  <c r="M86" i="4"/>
  <c r="M49" i="6"/>
  <c r="M157" i="4"/>
  <c r="M35" i="4"/>
  <c r="M42" i="6"/>
  <c r="M100" i="5"/>
  <c r="M23" i="5"/>
  <c r="M52" i="4"/>
  <c r="M70" i="6"/>
  <c r="M155" i="4"/>
  <c r="M73" i="4"/>
  <c r="M103" i="4"/>
  <c r="B138" i="5" l="1"/>
  <c r="P137" i="5"/>
  <c r="O137" i="5"/>
  <c r="O113" i="5"/>
  <c r="B114" i="5"/>
  <c r="P113" i="5"/>
  <c r="P77" i="5"/>
  <c r="B78" i="5"/>
  <c r="O77" i="5"/>
  <c r="B154" i="2"/>
  <c r="P153" i="2"/>
  <c r="O153" i="2"/>
  <c r="O57" i="4"/>
  <c r="P57" i="4"/>
  <c r="B58" i="4"/>
  <c r="O115" i="8"/>
  <c r="P115" i="8"/>
  <c r="B116" i="8"/>
  <c r="B132" i="6"/>
  <c r="P131" i="6"/>
  <c r="O131" i="6"/>
  <c r="P103" i="8"/>
  <c r="O103" i="8"/>
  <c r="B104" i="8"/>
  <c r="B193" i="7"/>
  <c r="P192" i="7"/>
  <c r="O192" i="7"/>
  <c r="P42" i="2"/>
  <c r="B43" i="2"/>
  <c r="O42" i="2"/>
  <c r="B144" i="7"/>
  <c r="P143" i="7"/>
  <c r="O143" i="7"/>
  <c r="O45" i="8"/>
  <c r="B46" i="8"/>
  <c r="P45" i="8"/>
  <c r="B32" i="6"/>
  <c r="P31" i="6"/>
  <c r="O31" i="6"/>
  <c r="O151" i="5"/>
  <c r="B152" i="5"/>
  <c r="P151" i="5"/>
  <c r="B175" i="7"/>
  <c r="P174" i="7"/>
  <c r="O174" i="7"/>
  <c r="O75" i="6"/>
  <c r="B76" i="6"/>
  <c r="P75" i="6"/>
  <c r="B128" i="5"/>
  <c r="P127" i="5"/>
  <c r="O127" i="5"/>
  <c r="B174" i="5"/>
  <c r="P173" i="5"/>
  <c r="O173" i="5"/>
  <c r="B79" i="7"/>
  <c r="P78" i="7"/>
  <c r="O78" i="7"/>
  <c r="O186" i="6"/>
  <c r="B187" i="6"/>
  <c r="P186" i="6"/>
  <c r="P66" i="2"/>
  <c r="O66" i="2"/>
  <c r="B67" i="2"/>
  <c r="O208" i="7"/>
  <c r="B209" i="7"/>
  <c r="P208" i="7"/>
  <c r="P51" i="4"/>
  <c r="B52" i="4"/>
  <c r="O51" i="4"/>
  <c r="O43" i="5"/>
  <c r="P43" i="5"/>
  <c r="B44" i="5"/>
  <c r="B18" i="7"/>
  <c r="P17" i="7"/>
  <c r="O17" i="7"/>
  <c r="B32" i="4"/>
  <c r="P31" i="4"/>
  <c r="O31" i="4"/>
  <c r="B55" i="5"/>
  <c r="O54" i="5"/>
  <c r="P54" i="5"/>
  <c r="P64" i="7"/>
  <c r="O64" i="7"/>
  <c r="B65" i="7"/>
  <c r="B34" i="7"/>
  <c r="P33" i="7"/>
  <c r="O33" i="7"/>
  <c r="P90" i="2"/>
  <c r="O90" i="2"/>
  <c r="B91" i="2"/>
  <c r="B103" i="2"/>
  <c r="P102" i="2"/>
  <c r="O102" i="2"/>
  <c r="B18" i="2"/>
  <c r="P17" i="2"/>
  <c r="O17" i="2"/>
  <c r="B155" i="4"/>
  <c r="P154" i="4"/>
  <c r="O154" i="4"/>
  <c r="B178" i="4"/>
  <c r="P177" i="4"/>
  <c r="O177" i="4"/>
  <c r="B200" i="6"/>
  <c r="P199" i="6"/>
  <c r="O199" i="6"/>
  <c r="B160" i="7"/>
  <c r="P159" i="7"/>
  <c r="O159" i="7"/>
  <c r="B30" i="2"/>
  <c r="P29" i="2"/>
  <c r="O29" i="2"/>
  <c r="B106" i="4"/>
  <c r="P105" i="4"/>
  <c r="O105" i="4"/>
  <c r="B103" i="6"/>
  <c r="P102" i="6"/>
  <c r="O102" i="6"/>
  <c r="O31" i="5"/>
  <c r="P31" i="5"/>
  <c r="B32" i="5"/>
  <c r="B130" i="8"/>
  <c r="P129" i="8"/>
  <c r="O129" i="8"/>
  <c r="O118" i="6"/>
  <c r="B119" i="6"/>
  <c r="P118" i="6"/>
  <c r="O20" i="6"/>
  <c r="P20" i="6"/>
  <c r="B21" i="6"/>
  <c r="B48" i="7"/>
  <c r="O47" i="7"/>
  <c r="P47" i="7"/>
  <c r="B88" i="8"/>
  <c r="O87" i="8"/>
  <c r="P87" i="8"/>
  <c r="B19" i="8"/>
  <c r="O18" i="8"/>
  <c r="P18" i="8"/>
  <c r="P31" i="8"/>
  <c r="B32" i="8"/>
  <c r="O31" i="8"/>
  <c r="P115" i="2"/>
  <c r="O115" i="2"/>
  <c r="B116" i="2"/>
  <c r="B47" i="6"/>
  <c r="O46" i="6"/>
  <c r="P46" i="6"/>
  <c r="B127" i="2"/>
  <c r="O126" i="2"/>
  <c r="P126" i="2"/>
  <c r="B118" i="4"/>
  <c r="P117" i="4"/>
  <c r="O117" i="4"/>
  <c r="B112" i="7"/>
  <c r="O111" i="7"/>
  <c r="P111" i="7"/>
  <c r="B61" i="8"/>
  <c r="O60" i="8"/>
  <c r="P60" i="8"/>
  <c r="O143" i="6"/>
  <c r="B145" i="6"/>
  <c r="B144" i="6"/>
  <c r="P143" i="6"/>
  <c r="O143" i="8"/>
  <c r="P143" i="8"/>
  <c r="B144" i="8"/>
  <c r="O94" i="4"/>
  <c r="B95" i="4"/>
  <c r="P94" i="4"/>
  <c r="B128" i="7"/>
  <c r="P127" i="7"/>
  <c r="O127" i="7"/>
  <c r="O174" i="6"/>
  <c r="B175" i="6"/>
  <c r="P174" i="6"/>
  <c r="B141" i="4"/>
  <c r="P140" i="4"/>
  <c r="O140" i="4"/>
  <c r="B104" i="5"/>
  <c r="P103" i="5"/>
  <c r="O103" i="5"/>
  <c r="O94" i="7"/>
  <c r="P94" i="7"/>
  <c r="B95" i="7"/>
  <c r="P59" i="6"/>
  <c r="B60" i="6"/>
  <c r="O59" i="6"/>
  <c r="O200" i="8"/>
  <c r="B201" i="8"/>
  <c r="P200" i="8"/>
  <c r="P87" i="6"/>
  <c r="B88" i="6"/>
  <c r="O87" i="6"/>
  <c r="O44" i="4"/>
  <c r="P44" i="4"/>
  <c r="B92" i="5"/>
  <c r="P91" i="5"/>
  <c r="O91" i="5"/>
  <c r="B130" i="4"/>
  <c r="P129" i="4"/>
  <c r="O129" i="4"/>
  <c r="P162" i="2"/>
  <c r="O162" i="2"/>
  <c r="B163" i="2"/>
  <c r="B225" i="7"/>
  <c r="P224" i="7"/>
  <c r="O224" i="7"/>
  <c r="B174" i="8"/>
  <c r="P173" i="8"/>
  <c r="O173" i="8"/>
  <c r="O159" i="8"/>
  <c r="B160" i="8"/>
  <c r="P159" i="8"/>
  <c r="P77" i="2"/>
  <c r="B78" i="2"/>
  <c r="O77" i="2"/>
  <c r="B83" i="4"/>
  <c r="O82" i="4"/>
  <c r="P82" i="4"/>
  <c r="O71" i="4"/>
  <c r="B72" i="4"/>
  <c r="P71" i="4"/>
  <c r="P73" i="8"/>
  <c r="O73" i="8"/>
  <c r="B74" i="8"/>
  <c r="P54" i="2"/>
  <c r="B55" i="2"/>
  <c r="O54" i="2"/>
  <c r="B84" i="6"/>
  <c r="P83" i="6"/>
  <c r="O83" i="6"/>
  <c r="P137" i="2"/>
  <c r="O137" i="2"/>
  <c r="O188" i="8"/>
  <c r="B189" i="8"/>
  <c r="P188" i="8"/>
  <c r="O165" i="4"/>
  <c r="B166" i="4"/>
  <c r="P165" i="4"/>
  <c r="B67" i="5"/>
  <c r="O66" i="5"/>
  <c r="P66" i="5"/>
  <c r="O157" i="6"/>
  <c r="B158" i="6"/>
  <c r="P157" i="6"/>
  <c r="O161" i="5"/>
  <c r="P161" i="5"/>
  <c r="B162" i="5"/>
  <c r="B59" i="4" l="1"/>
  <c r="O58" i="4"/>
  <c r="P58" i="4"/>
  <c r="B117" i="8"/>
  <c r="P116" i="8"/>
  <c r="O116" i="8"/>
  <c r="B155" i="2"/>
  <c r="O154" i="2"/>
  <c r="P154" i="2"/>
  <c r="B79" i="5"/>
  <c r="O78" i="5"/>
  <c r="P78" i="5"/>
  <c r="B115" i="5"/>
  <c r="P114" i="5"/>
  <c r="O114" i="5"/>
  <c r="O138" i="5"/>
  <c r="B139" i="5"/>
  <c r="P138" i="5"/>
  <c r="P189" i="8"/>
  <c r="O189" i="8"/>
  <c r="B190" i="8"/>
  <c r="P74" i="8"/>
  <c r="B75" i="8"/>
  <c r="O74" i="8"/>
  <c r="B84" i="4"/>
  <c r="P83" i="4"/>
  <c r="O83" i="4"/>
  <c r="P163" i="2"/>
  <c r="O163" i="2"/>
  <c r="B164" i="2"/>
  <c r="P158" i="6"/>
  <c r="O158" i="6"/>
  <c r="B159" i="6"/>
  <c r="O166" i="4"/>
  <c r="B167" i="4"/>
  <c r="P166" i="4"/>
  <c r="P160" i="8"/>
  <c r="O160" i="8"/>
  <c r="B161" i="8"/>
  <c r="P201" i="8"/>
  <c r="O201" i="8"/>
  <c r="B202" i="8"/>
  <c r="B128" i="2"/>
  <c r="P127" i="2"/>
  <c r="O127" i="2"/>
  <c r="P91" i="2"/>
  <c r="O91" i="2"/>
  <c r="B92" i="2"/>
  <c r="O128" i="5"/>
  <c r="B129" i="5"/>
  <c r="P128" i="5"/>
  <c r="P175" i="7"/>
  <c r="O175" i="7"/>
  <c r="B176" i="7"/>
  <c r="P46" i="8"/>
  <c r="B47" i="8"/>
  <c r="O46" i="8"/>
  <c r="P144" i="7"/>
  <c r="B145" i="7"/>
  <c r="O144" i="7"/>
  <c r="P84" i="6"/>
  <c r="O84" i="6"/>
  <c r="P55" i="2"/>
  <c r="B56" i="2"/>
  <c r="O55" i="2"/>
  <c r="P78" i="2"/>
  <c r="B79" i="2"/>
  <c r="O78" i="2"/>
  <c r="O92" i="5"/>
  <c r="B93" i="5"/>
  <c r="P92" i="5"/>
  <c r="P88" i="6"/>
  <c r="B89" i="6"/>
  <c r="O88" i="6"/>
  <c r="O95" i="7"/>
  <c r="P95" i="7"/>
  <c r="B96" i="7"/>
  <c r="O104" i="5"/>
  <c r="B105" i="5"/>
  <c r="P104" i="5"/>
  <c r="B129" i="7"/>
  <c r="P128" i="7"/>
  <c r="O128" i="7"/>
  <c r="P144" i="8"/>
  <c r="O144" i="8"/>
  <c r="B145" i="8"/>
  <c r="P112" i="7"/>
  <c r="O112" i="7"/>
  <c r="B113" i="7"/>
  <c r="O116" i="2"/>
  <c r="B117" i="2"/>
  <c r="P116" i="2"/>
  <c r="O32" i="8"/>
  <c r="P32" i="8"/>
  <c r="B33" i="8"/>
  <c r="O19" i="8"/>
  <c r="B20" i="8"/>
  <c r="P19" i="8"/>
  <c r="O103" i="6"/>
  <c r="B104" i="6"/>
  <c r="P103" i="6"/>
  <c r="B201" i="6"/>
  <c r="P200" i="6"/>
  <c r="O200" i="6"/>
  <c r="P155" i="4"/>
  <c r="O155" i="4"/>
  <c r="B156" i="4"/>
  <c r="O34" i="7"/>
  <c r="B35" i="7"/>
  <c r="P34" i="7"/>
  <c r="P65" i="7"/>
  <c r="B66" i="7"/>
  <c r="O65" i="7"/>
  <c r="B33" i="4"/>
  <c r="P32" i="4"/>
  <c r="O32" i="4"/>
  <c r="O18" i="7"/>
  <c r="P18" i="7"/>
  <c r="B19" i="7"/>
  <c r="O209" i="7"/>
  <c r="B210" i="7"/>
  <c r="P209" i="7"/>
  <c r="P79" i="7"/>
  <c r="B80" i="7"/>
  <c r="O79" i="7"/>
  <c r="O174" i="5"/>
  <c r="P174" i="5"/>
  <c r="B175" i="5"/>
  <c r="B68" i="5"/>
  <c r="P67" i="5"/>
  <c r="O67" i="5"/>
  <c r="B61" i="6"/>
  <c r="P60" i="6"/>
  <c r="O60" i="6"/>
  <c r="P162" i="5"/>
  <c r="O162" i="5"/>
  <c r="B163" i="5"/>
  <c r="O174" i="8"/>
  <c r="B175" i="8"/>
  <c r="P174" i="8"/>
  <c r="O130" i="4"/>
  <c r="B131" i="4"/>
  <c r="P130" i="4"/>
  <c r="O141" i="4"/>
  <c r="P141" i="4"/>
  <c r="B142" i="4"/>
  <c r="O88" i="8"/>
  <c r="B89" i="8"/>
  <c r="P88" i="8"/>
  <c r="P21" i="6"/>
  <c r="O21" i="6"/>
  <c r="B22" i="6"/>
  <c r="O119" i="6"/>
  <c r="B120" i="6"/>
  <c r="P119" i="6"/>
  <c r="P32" i="5"/>
  <c r="O32" i="5"/>
  <c r="B33" i="5"/>
  <c r="O106" i="4"/>
  <c r="B107" i="4"/>
  <c r="P106" i="4"/>
  <c r="O18" i="2"/>
  <c r="B19" i="2"/>
  <c r="P18" i="2"/>
  <c r="P175" i="6"/>
  <c r="O175" i="6"/>
  <c r="B176" i="6"/>
  <c r="O145" i="6"/>
  <c r="B146" i="6"/>
  <c r="P145" i="6"/>
  <c r="P61" i="8"/>
  <c r="O61" i="8"/>
  <c r="B62" i="8"/>
  <c r="O118" i="4"/>
  <c r="B119" i="4"/>
  <c r="P118" i="4"/>
  <c r="O160" i="7"/>
  <c r="P160" i="7"/>
  <c r="B161" i="7"/>
  <c r="O178" i="4"/>
  <c r="B179" i="4"/>
  <c r="P178" i="4"/>
  <c r="B56" i="5"/>
  <c r="P55" i="5"/>
  <c r="O55" i="5"/>
  <c r="P44" i="5"/>
  <c r="B45" i="5"/>
  <c r="O44" i="5"/>
  <c r="P52" i="4"/>
  <c r="O52" i="4"/>
  <c r="P67" i="2"/>
  <c r="B68" i="2"/>
  <c r="O67" i="2"/>
  <c r="P187" i="6"/>
  <c r="O187" i="6"/>
  <c r="B188" i="6"/>
  <c r="P76" i="6"/>
  <c r="O76" i="6"/>
  <c r="B77" i="6"/>
  <c r="P152" i="5"/>
  <c r="O152" i="5"/>
  <c r="B153" i="5"/>
  <c r="O32" i="6"/>
  <c r="B33" i="6"/>
  <c r="P32" i="6"/>
  <c r="P43" i="2"/>
  <c r="B44" i="2"/>
  <c r="O43" i="2"/>
  <c r="P193" i="7"/>
  <c r="O193" i="7"/>
  <c r="B194" i="7"/>
  <c r="B105" i="8"/>
  <c r="P104" i="8"/>
  <c r="O104" i="8"/>
  <c r="P72" i="4"/>
  <c r="B73" i="4"/>
  <c r="O72" i="4"/>
  <c r="P225" i="7"/>
  <c r="O225" i="7"/>
  <c r="B226" i="7"/>
  <c r="P95" i="4"/>
  <c r="O95" i="4"/>
  <c r="B96" i="4"/>
  <c r="P47" i="6"/>
  <c r="O47" i="6"/>
  <c r="B48" i="6"/>
  <c r="B49" i="7"/>
  <c r="P48" i="7"/>
  <c r="O48" i="7"/>
  <c r="O130" i="8"/>
  <c r="P130" i="8"/>
  <c r="B131" i="8"/>
  <c r="O30" i="2"/>
  <c r="B31" i="2"/>
  <c r="P30" i="2"/>
  <c r="B104" i="2"/>
  <c r="P103" i="2"/>
  <c r="O103" i="2"/>
  <c r="B134" i="6"/>
  <c r="O132" i="6"/>
  <c r="B133" i="6"/>
  <c r="P132" i="6"/>
  <c r="O117" i="8" l="1"/>
  <c r="P117" i="8"/>
  <c r="B118" i="8"/>
  <c r="O79" i="5"/>
  <c r="P79" i="5"/>
  <c r="B80" i="5"/>
  <c r="O155" i="2"/>
  <c r="B156" i="2"/>
  <c r="P155" i="2"/>
  <c r="B140" i="5"/>
  <c r="O139" i="5"/>
  <c r="P139" i="5"/>
  <c r="P115" i="5"/>
  <c r="O115" i="5"/>
  <c r="B116" i="5"/>
  <c r="P59" i="4"/>
  <c r="O59" i="4"/>
  <c r="B60" i="4"/>
  <c r="P56" i="5"/>
  <c r="O56" i="5"/>
  <c r="B57" i="5"/>
  <c r="P119" i="4"/>
  <c r="O119" i="4"/>
  <c r="B120" i="4"/>
  <c r="O96" i="7"/>
  <c r="B97" i="7"/>
  <c r="P96" i="7"/>
  <c r="B90" i="6"/>
  <c r="O89" i="6"/>
  <c r="P89" i="6"/>
  <c r="P79" i="2"/>
  <c r="B80" i="2"/>
  <c r="O79" i="2"/>
  <c r="P47" i="8"/>
  <c r="B48" i="8"/>
  <c r="O47" i="8"/>
  <c r="P167" i="4"/>
  <c r="B168" i="4"/>
  <c r="O167" i="4"/>
  <c r="P75" i="8"/>
  <c r="B76" i="8"/>
  <c r="O75" i="8"/>
  <c r="O226" i="7"/>
  <c r="B227" i="7"/>
  <c r="P226" i="7"/>
  <c r="P107" i="4"/>
  <c r="O107" i="4"/>
  <c r="B108" i="4"/>
  <c r="B23" i="6"/>
  <c r="P22" i="6"/>
  <c r="O22" i="6"/>
  <c r="P175" i="8"/>
  <c r="O175" i="8"/>
  <c r="B176" i="8"/>
  <c r="P210" i="7"/>
  <c r="B211" i="7"/>
  <c r="O210" i="7"/>
  <c r="B36" i="7"/>
  <c r="P35" i="7"/>
  <c r="O35" i="7"/>
  <c r="O201" i="6"/>
  <c r="P201" i="6"/>
  <c r="B202" i="6"/>
  <c r="P33" i="8"/>
  <c r="O33" i="8"/>
  <c r="B34" i="8"/>
  <c r="P117" i="2"/>
  <c r="O117" i="2"/>
  <c r="B118" i="2"/>
  <c r="P105" i="5"/>
  <c r="O105" i="5"/>
  <c r="B106" i="5"/>
  <c r="O145" i="7"/>
  <c r="P145" i="7"/>
  <c r="B146" i="7"/>
  <c r="B203" i="8"/>
  <c r="P202" i="8"/>
  <c r="O202" i="8"/>
  <c r="P164" i="2"/>
  <c r="O164" i="2"/>
  <c r="B165" i="2"/>
  <c r="B32" i="2"/>
  <c r="P31" i="2"/>
  <c r="O31" i="2"/>
  <c r="B177" i="6"/>
  <c r="P176" i="6"/>
  <c r="O176" i="6"/>
  <c r="B34" i="4"/>
  <c r="P33" i="4"/>
  <c r="O33" i="4"/>
  <c r="P92" i="2"/>
  <c r="O92" i="2"/>
  <c r="B93" i="2"/>
  <c r="B129" i="2"/>
  <c r="O128" i="2"/>
  <c r="P128" i="2"/>
  <c r="B106" i="8"/>
  <c r="P105" i="8"/>
  <c r="O105" i="8"/>
  <c r="P89" i="8"/>
  <c r="O89" i="8"/>
  <c r="B90" i="8"/>
  <c r="B135" i="6"/>
  <c r="P134" i="6"/>
  <c r="O134" i="6"/>
  <c r="B105" i="2"/>
  <c r="P104" i="2"/>
  <c r="O104" i="2"/>
  <c r="P131" i="8"/>
  <c r="B132" i="8"/>
  <c r="O131" i="8"/>
  <c r="B97" i="4"/>
  <c r="P96" i="4"/>
  <c r="O96" i="4"/>
  <c r="O194" i="7"/>
  <c r="B195" i="7"/>
  <c r="P194" i="7"/>
  <c r="P44" i="2"/>
  <c r="B45" i="2"/>
  <c r="O44" i="2"/>
  <c r="P77" i="6"/>
  <c r="O77" i="6"/>
  <c r="O179" i="4"/>
  <c r="B180" i="4"/>
  <c r="P179" i="4"/>
  <c r="P161" i="7"/>
  <c r="B162" i="7"/>
  <c r="O161" i="7"/>
  <c r="P62" i="8"/>
  <c r="B63" i="8"/>
  <c r="O62" i="8"/>
  <c r="P146" i="6"/>
  <c r="O146" i="6"/>
  <c r="B147" i="6"/>
  <c r="B20" i="2"/>
  <c r="P19" i="2"/>
  <c r="O19" i="2"/>
  <c r="P142" i="4"/>
  <c r="B143" i="4"/>
  <c r="O142" i="4"/>
  <c r="B132" i="4"/>
  <c r="P131" i="4"/>
  <c r="O131" i="4"/>
  <c r="P175" i="5"/>
  <c r="O175" i="5"/>
  <c r="B176" i="5"/>
  <c r="P66" i="7"/>
  <c r="B67" i="7"/>
  <c r="O66" i="7"/>
  <c r="B146" i="8"/>
  <c r="P145" i="8"/>
  <c r="O145" i="8"/>
  <c r="O176" i="7"/>
  <c r="B177" i="7"/>
  <c r="P176" i="7"/>
  <c r="B160" i="6"/>
  <c r="P159" i="6"/>
  <c r="O159" i="6"/>
  <c r="P84" i="4"/>
  <c r="O84" i="4"/>
  <c r="B85" i="4"/>
  <c r="B191" i="8"/>
  <c r="P190" i="8"/>
  <c r="O190" i="8"/>
  <c r="P45" i="5"/>
  <c r="B46" i="5"/>
  <c r="O45" i="5"/>
  <c r="P61" i="6"/>
  <c r="B62" i="6"/>
  <c r="O61" i="6"/>
  <c r="B162" i="8"/>
  <c r="P161" i="8"/>
  <c r="O161" i="8"/>
  <c r="P73" i="4"/>
  <c r="B74" i="4"/>
  <c r="O73" i="4"/>
  <c r="P33" i="6"/>
  <c r="O33" i="6"/>
  <c r="B34" i="6"/>
  <c r="P49" i="7"/>
  <c r="O49" i="7"/>
  <c r="B50" i="7"/>
  <c r="P48" i="6"/>
  <c r="B49" i="6"/>
  <c r="O48" i="6"/>
  <c r="B154" i="5"/>
  <c r="P153" i="5"/>
  <c r="O153" i="5"/>
  <c r="B189" i="6"/>
  <c r="P188" i="6"/>
  <c r="O188" i="6"/>
  <c r="P68" i="2"/>
  <c r="O68" i="2"/>
  <c r="B69" i="2"/>
  <c r="O33" i="5"/>
  <c r="B34" i="5"/>
  <c r="B35" i="5" s="1"/>
  <c r="B36" i="5" s="1"/>
  <c r="P33" i="5"/>
  <c r="P120" i="6"/>
  <c r="B121" i="6"/>
  <c r="O120" i="6"/>
  <c r="B164" i="5"/>
  <c r="P163" i="5"/>
  <c r="O163" i="5"/>
  <c r="P68" i="5"/>
  <c r="O68" i="5"/>
  <c r="B69" i="5"/>
  <c r="B81" i="7"/>
  <c r="O80" i="7"/>
  <c r="P80" i="7"/>
  <c r="B20" i="7"/>
  <c r="P19" i="7"/>
  <c r="O19" i="7"/>
  <c r="O156" i="4"/>
  <c r="B157" i="4"/>
  <c r="P156" i="4"/>
  <c r="P104" i="6"/>
  <c r="O104" i="6"/>
  <c r="B105" i="6"/>
  <c r="P20" i="8"/>
  <c r="B21" i="8"/>
  <c r="O20" i="8"/>
  <c r="O113" i="7"/>
  <c r="P113" i="7"/>
  <c r="B114" i="7"/>
  <c r="O129" i="7"/>
  <c r="P129" i="7"/>
  <c r="B130" i="7"/>
  <c r="P93" i="5"/>
  <c r="O93" i="5"/>
  <c r="B94" i="5"/>
  <c r="P56" i="2"/>
  <c r="B57" i="2"/>
  <c r="O56" i="2"/>
  <c r="P129" i="5"/>
  <c r="O129" i="5"/>
  <c r="B130" i="5"/>
  <c r="P156" i="2" l="1"/>
  <c r="B157" i="2"/>
  <c r="O156" i="2"/>
  <c r="O116" i="5"/>
  <c r="B117" i="5"/>
  <c r="P116" i="5"/>
  <c r="B119" i="8"/>
  <c r="O118" i="8"/>
  <c r="P118" i="8"/>
  <c r="B61" i="4"/>
  <c r="P60" i="4"/>
  <c r="O60" i="4"/>
  <c r="B141" i="5"/>
  <c r="P140" i="5"/>
  <c r="O140" i="5"/>
  <c r="B81" i="5"/>
  <c r="P80" i="5"/>
  <c r="O80" i="5"/>
  <c r="B161" i="6"/>
  <c r="P160" i="6"/>
  <c r="O160" i="6"/>
  <c r="B147" i="8"/>
  <c r="P146" i="8"/>
  <c r="O146" i="8"/>
  <c r="B144" i="4"/>
  <c r="P143" i="4"/>
  <c r="O143" i="4"/>
  <c r="P180" i="4"/>
  <c r="B181" i="4"/>
  <c r="O180" i="4"/>
  <c r="P195" i="7"/>
  <c r="O195" i="7"/>
  <c r="B196" i="7"/>
  <c r="O106" i="8"/>
  <c r="B107" i="8"/>
  <c r="P106" i="8"/>
  <c r="P69" i="2"/>
  <c r="B70" i="2"/>
  <c r="O69" i="2"/>
  <c r="B47" i="5"/>
  <c r="O46" i="5"/>
  <c r="P46" i="5"/>
  <c r="P177" i="7"/>
  <c r="O177" i="7"/>
  <c r="B178" i="7"/>
  <c r="B68" i="7"/>
  <c r="O67" i="7"/>
  <c r="P67" i="7"/>
  <c r="B148" i="6"/>
  <c r="P147" i="6"/>
  <c r="O147" i="6"/>
  <c r="P63" i="8"/>
  <c r="B64" i="8"/>
  <c r="O63" i="8"/>
  <c r="B163" i="7"/>
  <c r="O162" i="7"/>
  <c r="P162" i="7"/>
  <c r="P45" i="2"/>
  <c r="B46" i="2"/>
  <c r="O45" i="2"/>
  <c r="B106" i="2"/>
  <c r="P105" i="2"/>
  <c r="O105" i="2"/>
  <c r="B35" i="4"/>
  <c r="P34" i="4"/>
  <c r="O34" i="4"/>
  <c r="P165" i="2"/>
  <c r="O165" i="2"/>
  <c r="B166" i="2"/>
  <c r="B107" i="5"/>
  <c r="P106" i="5"/>
  <c r="O106" i="5"/>
  <c r="B212" i="7"/>
  <c r="P211" i="7"/>
  <c r="O211" i="7"/>
  <c r="P227" i="7"/>
  <c r="O227" i="7"/>
  <c r="B228" i="7"/>
  <c r="P80" i="2"/>
  <c r="B81" i="2"/>
  <c r="O80" i="2"/>
  <c r="O90" i="6"/>
  <c r="B91" i="6"/>
  <c r="P90" i="6"/>
  <c r="B121" i="4"/>
  <c r="P120" i="4"/>
  <c r="O120" i="4"/>
  <c r="P57" i="2"/>
  <c r="O57" i="2"/>
  <c r="B58" i="2"/>
  <c r="P130" i="7"/>
  <c r="B131" i="7"/>
  <c r="O130" i="7"/>
  <c r="B106" i="6"/>
  <c r="P105" i="6"/>
  <c r="O105" i="6"/>
  <c r="B165" i="5"/>
  <c r="O164" i="5"/>
  <c r="P164" i="5"/>
  <c r="P50" i="7"/>
  <c r="B51" i="7"/>
  <c r="O50" i="7"/>
  <c r="B98" i="4"/>
  <c r="P97" i="4"/>
  <c r="O97" i="4"/>
  <c r="P146" i="7"/>
  <c r="O146" i="7"/>
  <c r="B147" i="7"/>
  <c r="B109" i="4"/>
  <c r="P108" i="4"/>
  <c r="O108" i="4"/>
  <c r="B77" i="8"/>
  <c r="O76" i="8"/>
  <c r="P76" i="8"/>
  <c r="P57" i="5"/>
  <c r="B58" i="5"/>
  <c r="O57" i="5"/>
  <c r="B131" i="5"/>
  <c r="P130" i="5"/>
  <c r="O130" i="5"/>
  <c r="O36" i="5"/>
  <c r="P36" i="5"/>
  <c r="B37" i="5"/>
  <c r="B191" i="6"/>
  <c r="B190" i="6"/>
  <c r="P189" i="6"/>
  <c r="O189" i="6"/>
  <c r="P49" i="6"/>
  <c r="O49" i="6"/>
  <c r="B50" i="6"/>
  <c r="B35" i="6"/>
  <c r="P34" i="6"/>
  <c r="O34" i="6"/>
  <c r="B75" i="4"/>
  <c r="O74" i="4"/>
  <c r="P74" i="4"/>
  <c r="B163" i="8"/>
  <c r="P162" i="8"/>
  <c r="O162" i="8"/>
  <c r="B63" i="6"/>
  <c r="O62" i="6"/>
  <c r="P62" i="6"/>
  <c r="B192" i="8"/>
  <c r="O191" i="8"/>
  <c r="P191" i="8"/>
  <c r="B177" i="5"/>
  <c r="P176" i="5"/>
  <c r="O176" i="5"/>
  <c r="P132" i="4"/>
  <c r="O132" i="4"/>
  <c r="B133" i="4"/>
  <c r="B133" i="8"/>
  <c r="P132" i="8"/>
  <c r="O132" i="8"/>
  <c r="O135" i="6"/>
  <c r="B136" i="6"/>
  <c r="P135" i="6"/>
  <c r="B204" i="8"/>
  <c r="O203" i="8"/>
  <c r="P203" i="8"/>
  <c r="B35" i="8"/>
  <c r="P34" i="8"/>
  <c r="O34" i="8"/>
  <c r="P202" i="6"/>
  <c r="O202" i="6"/>
  <c r="B203" i="6"/>
  <c r="B177" i="8"/>
  <c r="P176" i="8"/>
  <c r="O176" i="8"/>
  <c r="B49" i="8"/>
  <c r="O48" i="8"/>
  <c r="P48" i="8"/>
  <c r="P157" i="4"/>
  <c r="O157" i="4"/>
  <c r="B158" i="4"/>
  <c r="O20" i="7"/>
  <c r="B21" i="7"/>
  <c r="P20" i="7"/>
  <c r="B155" i="5"/>
  <c r="P154" i="5"/>
  <c r="O154" i="5"/>
  <c r="P20" i="2"/>
  <c r="O20" i="2"/>
  <c r="B21" i="2"/>
  <c r="P90" i="8"/>
  <c r="O90" i="8"/>
  <c r="B91" i="8"/>
  <c r="P93" i="2"/>
  <c r="O93" i="2"/>
  <c r="B94" i="2"/>
  <c r="B178" i="6"/>
  <c r="P177" i="6"/>
  <c r="O177" i="6"/>
  <c r="B22" i="8"/>
  <c r="O21" i="8"/>
  <c r="P21" i="8"/>
  <c r="B95" i="5"/>
  <c r="P94" i="5"/>
  <c r="O94" i="5"/>
  <c r="P114" i="7"/>
  <c r="B115" i="7"/>
  <c r="O114" i="7"/>
  <c r="P81" i="7"/>
  <c r="O81" i="7"/>
  <c r="B82" i="7"/>
  <c r="P69" i="5"/>
  <c r="B70" i="5"/>
  <c r="O69" i="5"/>
  <c r="B122" i="6"/>
  <c r="P121" i="6"/>
  <c r="O121" i="6"/>
  <c r="P85" i="4"/>
  <c r="B86" i="4"/>
  <c r="O85" i="4"/>
  <c r="B130" i="2"/>
  <c r="P129" i="2"/>
  <c r="O129" i="2"/>
  <c r="P32" i="2"/>
  <c r="B33" i="2"/>
  <c r="O32" i="2"/>
  <c r="B119" i="2"/>
  <c r="O118" i="2"/>
  <c r="P118" i="2"/>
  <c r="O36" i="7"/>
  <c r="B37" i="7"/>
  <c r="P36" i="7"/>
  <c r="B24" i="6"/>
  <c r="P23" i="6"/>
  <c r="O23" i="6"/>
  <c r="B169" i="4"/>
  <c r="P168" i="4"/>
  <c r="O168" i="4"/>
  <c r="O97" i="7"/>
  <c r="B98" i="7"/>
  <c r="P97" i="7"/>
  <c r="P81" i="5" l="1"/>
  <c r="O81" i="5"/>
  <c r="B82" i="5"/>
  <c r="B120" i="8"/>
  <c r="O119" i="8"/>
  <c r="P119" i="8"/>
  <c r="P61" i="4"/>
  <c r="O61" i="4"/>
  <c r="B62" i="4"/>
  <c r="O157" i="2"/>
  <c r="P157" i="2"/>
  <c r="B142" i="5"/>
  <c r="P141" i="5"/>
  <c r="O141" i="5"/>
  <c r="O117" i="5"/>
  <c r="B118" i="5"/>
  <c r="P117" i="5"/>
  <c r="O119" i="2"/>
  <c r="B120" i="2"/>
  <c r="P119" i="2"/>
  <c r="P122" i="6"/>
  <c r="O122" i="6"/>
  <c r="B123" i="6"/>
  <c r="B178" i="8"/>
  <c r="P177" i="8"/>
  <c r="O177" i="8"/>
  <c r="B192" i="6"/>
  <c r="O191" i="6"/>
  <c r="P191" i="6"/>
  <c r="B59" i="5"/>
  <c r="O58" i="5"/>
  <c r="P58" i="5"/>
  <c r="B148" i="7"/>
  <c r="P147" i="7"/>
  <c r="O147" i="7"/>
  <c r="B52" i="7"/>
  <c r="O51" i="7"/>
  <c r="P51" i="7"/>
  <c r="O147" i="8"/>
  <c r="B148" i="8"/>
  <c r="P147" i="8"/>
  <c r="B87" i="4"/>
  <c r="O86" i="4"/>
  <c r="P86" i="4"/>
  <c r="P22" i="8"/>
  <c r="B23" i="8"/>
  <c r="O22" i="8"/>
  <c r="B22" i="2"/>
  <c r="P21" i="2"/>
  <c r="O21" i="2"/>
  <c r="O155" i="5"/>
  <c r="P155" i="5"/>
  <c r="B156" i="5"/>
  <c r="B159" i="4"/>
  <c r="P158" i="4"/>
  <c r="O158" i="4"/>
  <c r="B204" i="6"/>
  <c r="P203" i="6"/>
  <c r="O203" i="6"/>
  <c r="B205" i="6"/>
  <c r="P136" i="6"/>
  <c r="B137" i="6"/>
  <c r="O136" i="6"/>
  <c r="B134" i="8"/>
  <c r="P133" i="8"/>
  <c r="O133" i="8"/>
  <c r="B178" i="5"/>
  <c r="P177" i="5"/>
  <c r="O177" i="5"/>
  <c r="O192" i="8"/>
  <c r="B193" i="8"/>
  <c r="P192" i="8"/>
  <c r="O35" i="6"/>
  <c r="B36" i="6"/>
  <c r="P35" i="6"/>
  <c r="B38" i="5"/>
  <c r="P37" i="5"/>
  <c r="O37" i="5"/>
  <c r="B132" i="7"/>
  <c r="O131" i="7"/>
  <c r="P131" i="7"/>
  <c r="P81" i="2"/>
  <c r="B82" i="2"/>
  <c r="O81" i="2"/>
  <c r="P166" i="2"/>
  <c r="O166" i="2"/>
  <c r="B167" i="2"/>
  <c r="B179" i="7"/>
  <c r="O178" i="7"/>
  <c r="P178" i="7"/>
  <c r="B48" i="5"/>
  <c r="B49" i="5" s="1"/>
  <c r="P47" i="5"/>
  <c r="O47" i="5"/>
  <c r="B96" i="5"/>
  <c r="P95" i="5"/>
  <c r="O95" i="5"/>
  <c r="P46" i="2"/>
  <c r="B47" i="2"/>
  <c r="O46" i="2"/>
  <c r="B164" i="7"/>
  <c r="P163" i="7"/>
  <c r="O163" i="7"/>
  <c r="P107" i="8"/>
  <c r="B108" i="8"/>
  <c r="O107" i="8"/>
  <c r="B34" i="2"/>
  <c r="P33" i="2"/>
  <c r="O33" i="2"/>
  <c r="B131" i="2"/>
  <c r="O130" i="2"/>
  <c r="P130" i="2"/>
  <c r="B71" i="5"/>
  <c r="O70" i="5"/>
  <c r="P70" i="5"/>
  <c r="O178" i="6"/>
  <c r="B180" i="6"/>
  <c r="P178" i="6"/>
  <c r="B179" i="6"/>
  <c r="B92" i="8"/>
  <c r="O91" i="8"/>
  <c r="P91" i="8"/>
  <c r="B50" i="8"/>
  <c r="P49" i="8"/>
  <c r="O49" i="8"/>
  <c r="B76" i="4"/>
  <c r="P75" i="4"/>
  <c r="O75" i="4"/>
  <c r="B51" i="6"/>
  <c r="O50" i="6"/>
  <c r="P50" i="6"/>
  <c r="B132" i="5"/>
  <c r="P131" i="5"/>
  <c r="O131" i="5"/>
  <c r="O98" i="4"/>
  <c r="P98" i="4"/>
  <c r="B99" i="4"/>
  <c r="P91" i="6"/>
  <c r="O91" i="6"/>
  <c r="B92" i="6"/>
  <c r="P212" i="7"/>
  <c r="O212" i="7"/>
  <c r="B213" i="7"/>
  <c r="B36" i="4"/>
  <c r="P35" i="4"/>
  <c r="O35" i="4"/>
  <c r="B107" i="2"/>
  <c r="P106" i="2"/>
  <c r="O106" i="2"/>
  <c r="B65" i="8"/>
  <c r="O64" i="8"/>
  <c r="P64" i="8"/>
  <c r="B149" i="6"/>
  <c r="O148" i="6"/>
  <c r="P148" i="6"/>
  <c r="B197" i="7"/>
  <c r="P196" i="7"/>
  <c r="O196" i="7"/>
  <c r="B182" i="4"/>
  <c r="P181" i="4"/>
  <c r="O181" i="4"/>
  <c r="O144" i="4"/>
  <c r="B145" i="4"/>
  <c r="P144" i="4"/>
  <c r="O24" i="6"/>
  <c r="B25" i="6"/>
  <c r="P24" i="6"/>
  <c r="P82" i="7"/>
  <c r="B83" i="7"/>
  <c r="O82" i="7"/>
  <c r="B116" i="7"/>
  <c r="P115" i="7"/>
  <c r="O115" i="7"/>
  <c r="O133" i="4"/>
  <c r="B134" i="4"/>
  <c r="P133" i="4"/>
  <c r="P63" i="6"/>
  <c r="O63" i="6"/>
  <c r="B64" i="6"/>
  <c r="P77" i="8"/>
  <c r="O77" i="8"/>
  <c r="B78" i="8"/>
  <c r="O165" i="5"/>
  <c r="B166" i="5"/>
  <c r="P165" i="5"/>
  <c r="B122" i="4"/>
  <c r="P121" i="4"/>
  <c r="O121" i="4"/>
  <c r="O98" i="7"/>
  <c r="B99" i="7"/>
  <c r="P98" i="7"/>
  <c r="P169" i="4"/>
  <c r="O169" i="4"/>
  <c r="B170" i="4"/>
  <c r="B38" i="7"/>
  <c r="P37" i="7"/>
  <c r="O37" i="7"/>
  <c r="P94" i="2"/>
  <c r="O94" i="2"/>
  <c r="B96" i="2"/>
  <c r="B95" i="2"/>
  <c r="B22" i="7"/>
  <c r="P21" i="7"/>
  <c r="O21" i="7"/>
  <c r="B36" i="8"/>
  <c r="P35" i="8"/>
  <c r="O35" i="8"/>
  <c r="O163" i="8"/>
  <c r="B164" i="8"/>
  <c r="P163" i="8"/>
  <c r="B110" i="4"/>
  <c r="P109" i="4"/>
  <c r="O109" i="4"/>
  <c r="P106" i="6"/>
  <c r="O106" i="6"/>
  <c r="B107" i="6"/>
  <c r="P58" i="2"/>
  <c r="B59" i="2"/>
  <c r="O58" i="2"/>
  <c r="B229" i="7"/>
  <c r="P228" i="7"/>
  <c r="O228" i="7"/>
  <c r="B108" i="5"/>
  <c r="P107" i="5"/>
  <c r="O107" i="5"/>
  <c r="B69" i="7"/>
  <c r="P68" i="7"/>
  <c r="O68" i="7"/>
  <c r="P70" i="2"/>
  <c r="O70" i="2"/>
  <c r="B71" i="2"/>
  <c r="O161" i="6"/>
  <c r="B163" i="6"/>
  <c r="B162" i="6"/>
  <c r="P161" i="6"/>
  <c r="B119" i="5" l="1"/>
  <c r="P118" i="5"/>
  <c r="O118" i="5"/>
  <c r="P142" i="5"/>
  <c r="O142" i="5"/>
  <c r="B143" i="5"/>
  <c r="O120" i="8"/>
  <c r="P120" i="8"/>
  <c r="B121" i="8"/>
  <c r="B83" i="5"/>
  <c r="O82" i="5"/>
  <c r="P82" i="5"/>
  <c r="P62" i="4"/>
  <c r="O62" i="4"/>
  <c r="B63" i="4"/>
  <c r="O38" i="7"/>
  <c r="B39" i="7"/>
  <c r="P38" i="7"/>
  <c r="P166" i="5"/>
  <c r="O166" i="5"/>
  <c r="B167" i="5"/>
  <c r="P65" i="8"/>
  <c r="B66" i="8"/>
  <c r="O65" i="8"/>
  <c r="P69" i="7"/>
  <c r="O69" i="7"/>
  <c r="B70" i="7"/>
  <c r="P164" i="8"/>
  <c r="O164" i="8"/>
  <c r="B165" i="8"/>
  <c r="O36" i="8"/>
  <c r="P36" i="8"/>
  <c r="B37" i="8"/>
  <c r="P64" i="6"/>
  <c r="O64" i="6"/>
  <c r="B65" i="6"/>
  <c r="P134" i="4"/>
  <c r="O134" i="4"/>
  <c r="B135" i="4"/>
  <c r="O116" i="7"/>
  <c r="B117" i="7"/>
  <c r="P116" i="7"/>
  <c r="P25" i="6"/>
  <c r="O25" i="6"/>
  <c r="B26" i="6"/>
  <c r="O145" i="4"/>
  <c r="B146" i="4"/>
  <c r="P145" i="4"/>
  <c r="B183" i="4"/>
  <c r="O182" i="4"/>
  <c r="P182" i="4"/>
  <c r="O149" i="6"/>
  <c r="B150" i="6"/>
  <c r="P149" i="6"/>
  <c r="O213" i="7"/>
  <c r="B214" i="7"/>
  <c r="P213" i="7"/>
  <c r="P76" i="4"/>
  <c r="O76" i="4"/>
  <c r="B77" i="4"/>
  <c r="O180" i="6"/>
  <c r="P180" i="6"/>
  <c r="O34" i="2"/>
  <c r="P34" i="2"/>
  <c r="B35" i="2"/>
  <c r="P47" i="2"/>
  <c r="B48" i="2"/>
  <c r="O47" i="2"/>
  <c r="O96" i="5"/>
  <c r="P96" i="5"/>
  <c r="B97" i="5"/>
  <c r="P167" i="2"/>
  <c r="O167" i="2"/>
  <c r="B168" i="2"/>
  <c r="P82" i="2"/>
  <c r="O82" i="2"/>
  <c r="B83" i="2"/>
  <c r="B133" i="7"/>
  <c r="P132" i="7"/>
  <c r="O132" i="7"/>
  <c r="O178" i="5"/>
  <c r="B179" i="5"/>
  <c r="P178" i="5"/>
  <c r="B206" i="6"/>
  <c r="P205" i="6"/>
  <c r="O205" i="6"/>
  <c r="P159" i="4"/>
  <c r="O159" i="4"/>
  <c r="O23" i="8"/>
  <c r="P23" i="8"/>
  <c r="B24" i="8"/>
  <c r="P148" i="8"/>
  <c r="O148" i="8"/>
  <c r="B149" i="8"/>
  <c r="O52" i="7"/>
  <c r="B53" i="7"/>
  <c r="P52" i="7"/>
  <c r="O178" i="8"/>
  <c r="P178" i="8"/>
  <c r="B179" i="8"/>
  <c r="O163" i="6"/>
  <c r="P163" i="6"/>
  <c r="B164" i="6"/>
  <c r="P59" i="2"/>
  <c r="B60" i="2"/>
  <c r="O59" i="2"/>
  <c r="B39" i="4"/>
  <c r="B37" i="4"/>
  <c r="B38" i="4" s="1"/>
  <c r="P36" i="4"/>
  <c r="O36" i="4"/>
  <c r="B135" i="8"/>
  <c r="P134" i="8"/>
  <c r="O134" i="8"/>
  <c r="B230" i="7"/>
  <c r="P229" i="7"/>
  <c r="O229" i="7"/>
  <c r="O107" i="6"/>
  <c r="B108" i="6"/>
  <c r="P107" i="6"/>
  <c r="O22" i="7"/>
  <c r="B23" i="7"/>
  <c r="P22" i="7"/>
  <c r="O170" i="4"/>
  <c r="B171" i="4"/>
  <c r="P170" i="4"/>
  <c r="P99" i="7"/>
  <c r="B100" i="7"/>
  <c r="O99" i="7"/>
  <c r="O122" i="4"/>
  <c r="P122" i="4"/>
  <c r="B123" i="4"/>
  <c r="P78" i="8"/>
  <c r="O78" i="8"/>
  <c r="B79" i="8"/>
  <c r="O51" i="6"/>
  <c r="B52" i="6"/>
  <c r="P51" i="6"/>
  <c r="B93" i="8"/>
  <c r="P92" i="8"/>
  <c r="O92" i="8"/>
  <c r="B132" i="2"/>
  <c r="P131" i="2"/>
  <c r="O131" i="2"/>
  <c r="P36" i="6"/>
  <c r="O36" i="6"/>
  <c r="B37" i="6"/>
  <c r="B138" i="6"/>
  <c r="P137" i="6"/>
  <c r="O137" i="6"/>
  <c r="P156" i="5"/>
  <c r="O156" i="5"/>
  <c r="O192" i="6"/>
  <c r="B193" i="6"/>
  <c r="P192" i="6"/>
  <c r="O123" i="6"/>
  <c r="B125" i="6"/>
  <c r="B124" i="6"/>
  <c r="P123" i="6"/>
  <c r="O120" i="2"/>
  <c r="B121" i="2"/>
  <c r="P120" i="2"/>
  <c r="P96" i="2"/>
  <c r="O96" i="2"/>
  <c r="B97" i="2"/>
  <c r="B198" i="7"/>
  <c r="P197" i="7"/>
  <c r="O197" i="7"/>
  <c r="P92" i="6"/>
  <c r="O92" i="6"/>
  <c r="B93" i="6"/>
  <c r="O132" i="5"/>
  <c r="P132" i="5"/>
  <c r="B133" i="5"/>
  <c r="P50" i="8"/>
  <c r="O50" i="8"/>
  <c r="B51" i="8"/>
  <c r="B149" i="7"/>
  <c r="P148" i="7"/>
  <c r="O148" i="7"/>
  <c r="P71" i="2"/>
  <c r="B72" i="2"/>
  <c r="O71" i="2"/>
  <c r="O108" i="5"/>
  <c r="P108" i="5"/>
  <c r="B109" i="5"/>
  <c r="O110" i="4"/>
  <c r="P110" i="4"/>
  <c r="B111" i="4"/>
  <c r="P95" i="2"/>
  <c r="O95" i="2"/>
  <c r="P83" i="7"/>
  <c r="B84" i="7"/>
  <c r="O83" i="7"/>
  <c r="B109" i="2"/>
  <c r="B108" i="2"/>
  <c r="P107" i="2"/>
  <c r="O107" i="2"/>
  <c r="P99" i="4"/>
  <c r="O99" i="4"/>
  <c r="B100" i="4"/>
  <c r="P71" i="5"/>
  <c r="O71" i="5"/>
  <c r="B72" i="5"/>
  <c r="B109" i="8"/>
  <c r="O108" i="8"/>
  <c r="P108" i="8"/>
  <c r="O164" i="7"/>
  <c r="P164" i="7"/>
  <c r="B165" i="7"/>
  <c r="P49" i="5"/>
  <c r="B50" i="5"/>
  <c r="O49" i="5"/>
  <c r="B180" i="7"/>
  <c r="P179" i="7"/>
  <c r="O179" i="7"/>
  <c r="B195" i="8"/>
  <c r="P193" i="8"/>
  <c r="O193" i="8"/>
  <c r="B194" i="8"/>
  <c r="O22" i="2"/>
  <c r="P22" i="2"/>
  <c r="B23" i="2"/>
  <c r="P87" i="4"/>
  <c r="O87" i="4"/>
  <c r="B88" i="4"/>
  <c r="O59" i="5"/>
  <c r="B60" i="5"/>
  <c r="P59" i="5"/>
  <c r="O63" i="4" l="1"/>
  <c r="B64" i="4"/>
  <c r="P63" i="4"/>
  <c r="B84" i="5"/>
  <c r="P83" i="5"/>
  <c r="O83" i="5"/>
  <c r="B144" i="5"/>
  <c r="P143" i="5"/>
  <c r="O143" i="5"/>
  <c r="O121" i="8"/>
  <c r="B122" i="8"/>
  <c r="P121" i="8"/>
  <c r="P119" i="5"/>
  <c r="B120" i="5"/>
  <c r="O119" i="5"/>
  <c r="P165" i="7"/>
  <c r="O165" i="7"/>
  <c r="B166" i="7"/>
  <c r="B110" i="2"/>
  <c r="P109" i="2"/>
  <c r="O109" i="2"/>
  <c r="P111" i="4"/>
  <c r="O111" i="4"/>
  <c r="B112" i="4"/>
  <c r="P51" i="8"/>
  <c r="B52" i="8"/>
  <c r="O51" i="8"/>
  <c r="B133" i="2"/>
  <c r="O132" i="2"/>
  <c r="P132" i="2"/>
  <c r="P108" i="6"/>
  <c r="O108" i="6"/>
  <c r="B109" i="6"/>
  <c r="O230" i="7"/>
  <c r="B231" i="7"/>
  <c r="P230" i="7"/>
  <c r="P179" i="8"/>
  <c r="O179" i="8"/>
  <c r="B180" i="8"/>
  <c r="P53" i="7"/>
  <c r="B54" i="7"/>
  <c r="O53" i="7"/>
  <c r="P83" i="2"/>
  <c r="B84" i="2"/>
  <c r="O83" i="2"/>
  <c r="B85" i="2"/>
  <c r="P97" i="5"/>
  <c r="O97" i="5"/>
  <c r="B98" i="5"/>
  <c r="P48" i="2"/>
  <c r="B49" i="2"/>
  <c r="O48" i="2"/>
  <c r="P146" i="4"/>
  <c r="B147" i="4"/>
  <c r="O146" i="4"/>
  <c r="B136" i="4"/>
  <c r="P135" i="4"/>
  <c r="O135" i="4"/>
  <c r="B196" i="8"/>
  <c r="P195" i="8"/>
  <c r="O195" i="8"/>
  <c r="P194" i="8"/>
  <c r="O194" i="8"/>
  <c r="P88" i="4"/>
  <c r="B89" i="4"/>
  <c r="O88" i="4"/>
  <c r="B24" i="2"/>
  <c r="P23" i="2"/>
  <c r="O23" i="2"/>
  <c r="O180" i="7"/>
  <c r="P180" i="7"/>
  <c r="B181" i="7"/>
  <c r="B110" i="8"/>
  <c r="P109" i="8"/>
  <c r="O109" i="8"/>
  <c r="B85" i="7"/>
  <c r="O84" i="7"/>
  <c r="P84" i="7"/>
  <c r="P193" i="6"/>
  <c r="O193" i="6"/>
  <c r="B194" i="6"/>
  <c r="B139" i="6"/>
  <c r="P138" i="6"/>
  <c r="O138" i="6"/>
  <c r="P52" i="6"/>
  <c r="O52" i="6"/>
  <c r="B53" i="6"/>
  <c r="P171" i="4"/>
  <c r="O171" i="4"/>
  <c r="B172" i="4"/>
  <c r="B24" i="7"/>
  <c r="P23" i="7"/>
  <c r="O23" i="7"/>
  <c r="P164" i="6"/>
  <c r="O164" i="6"/>
  <c r="B165" i="6"/>
  <c r="P24" i="8"/>
  <c r="O24" i="8"/>
  <c r="B25" i="8"/>
  <c r="B207" i="6"/>
  <c r="O206" i="6"/>
  <c r="P206" i="6"/>
  <c r="P70" i="7"/>
  <c r="B71" i="7"/>
  <c r="O70" i="7"/>
  <c r="P66" i="8"/>
  <c r="O66" i="8"/>
  <c r="B67" i="8"/>
  <c r="P60" i="5"/>
  <c r="B61" i="5"/>
  <c r="O60" i="5"/>
  <c r="P72" i="5"/>
  <c r="B73" i="5"/>
  <c r="O72" i="5"/>
  <c r="B101" i="4"/>
  <c r="P100" i="4"/>
  <c r="O100" i="4"/>
  <c r="B94" i="6"/>
  <c r="O93" i="6"/>
  <c r="P93" i="6"/>
  <c r="P97" i="2"/>
  <c r="O97" i="2"/>
  <c r="B98" i="2"/>
  <c r="P121" i="2"/>
  <c r="B122" i="2"/>
  <c r="O121" i="2"/>
  <c r="O125" i="6"/>
  <c r="B126" i="6"/>
  <c r="P125" i="6"/>
  <c r="B38" i="6"/>
  <c r="P37" i="6"/>
  <c r="O37" i="6"/>
  <c r="P123" i="4"/>
  <c r="O123" i="4"/>
  <c r="B124" i="4"/>
  <c r="B101" i="7"/>
  <c r="O100" i="7"/>
  <c r="P100" i="7"/>
  <c r="B40" i="4"/>
  <c r="P39" i="4"/>
  <c r="O39" i="4"/>
  <c r="B150" i="8"/>
  <c r="P149" i="8"/>
  <c r="O149" i="8"/>
  <c r="B36" i="2"/>
  <c r="P35" i="2"/>
  <c r="O35" i="2"/>
  <c r="B38" i="2"/>
  <c r="P150" i="6"/>
  <c r="O150" i="6"/>
  <c r="B151" i="6"/>
  <c r="B184" i="4"/>
  <c r="P183" i="4"/>
  <c r="O183" i="4"/>
  <c r="B27" i="6"/>
  <c r="P26" i="6"/>
  <c r="O26" i="6"/>
  <c r="O117" i="7"/>
  <c r="B118" i="7"/>
  <c r="P117" i="7"/>
  <c r="B166" i="8"/>
  <c r="P165" i="8"/>
  <c r="O165" i="8"/>
  <c r="O50" i="5"/>
  <c r="P50" i="5"/>
  <c r="P108" i="2"/>
  <c r="O108" i="2"/>
  <c r="P109" i="5"/>
  <c r="O109" i="5"/>
  <c r="B110" i="5"/>
  <c r="P72" i="2"/>
  <c r="O72" i="2"/>
  <c r="B73" i="2"/>
  <c r="O149" i="7"/>
  <c r="B150" i="7"/>
  <c r="P149" i="7"/>
  <c r="P133" i="5"/>
  <c r="O133" i="5"/>
  <c r="B134" i="5"/>
  <c r="O198" i="7"/>
  <c r="P198" i="7"/>
  <c r="O93" i="8"/>
  <c r="B94" i="8"/>
  <c r="P93" i="8"/>
  <c r="P79" i="8"/>
  <c r="B80" i="8"/>
  <c r="O79" i="8"/>
  <c r="O135" i="8"/>
  <c r="P135" i="8"/>
  <c r="B136" i="8"/>
  <c r="P60" i="2"/>
  <c r="O60" i="2"/>
  <c r="B61" i="2"/>
  <c r="O179" i="5"/>
  <c r="B180" i="5"/>
  <c r="P179" i="5"/>
  <c r="O133" i="7"/>
  <c r="P133" i="7"/>
  <c r="B134" i="7"/>
  <c r="P168" i="2"/>
  <c r="O168" i="2"/>
  <c r="B169" i="2"/>
  <c r="P77" i="4"/>
  <c r="O77" i="4"/>
  <c r="P214" i="7"/>
  <c r="O214" i="7"/>
  <c r="B215" i="7"/>
  <c r="P65" i="6"/>
  <c r="B66" i="6"/>
  <c r="O65" i="6"/>
  <c r="P37" i="8"/>
  <c r="B38" i="8"/>
  <c r="O37" i="8"/>
  <c r="B168" i="5"/>
  <c r="P167" i="5"/>
  <c r="O167" i="5"/>
  <c r="B40" i="7"/>
  <c r="P39" i="7"/>
  <c r="O39" i="7"/>
  <c r="P84" i="5" l="1"/>
  <c r="O84" i="5"/>
  <c r="B85" i="5"/>
  <c r="O122" i="8"/>
  <c r="B123" i="8"/>
  <c r="P122" i="8"/>
  <c r="O144" i="5"/>
  <c r="P144" i="5"/>
  <c r="B145" i="5"/>
  <c r="O120" i="5"/>
  <c r="P120" i="5"/>
  <c r="B121" i="5"/>
  <c r="B65" i="4"/>
  <c r="P64" i="4"/>
  <c r="O64" i="4"/>
  <c r="B169" i="5"/>
  <c r="P168" i="5"/>
  <c r="O168" i="5"/>
  <c r="B39" i="8"/>
  <c r="P38" i="8"/>
  <c r="O38" i="8"/>
  <c r="B67" i="6"/>
  <c r="O66" i="6"/>
  <c r="P66" i="6"/>
  <c r="P61" i="2"/>
  <c r="O61" i="2"/>
  <c r="B62" i="2"/>
  <c r="B37" i="2"/>
  <c r="O36" i="2"/>
  <c r="P36" i="2"/>
  <c r="B151" i="8"/>
  <c r="P150" i="8"/>
  <c r="O150" i="8"/>
  <c r="B39" i="6"/>
  <c r="O38" i="6"/>
  <c r="P38" i="6"/>
  <c r="P126" i="6"/>
  <c r="O126" i="6"/>
  <c r="B26" i="8"/>
  <c r="P25" i="8"/>
  <c r="O25" i="8"/>
  <c r="O24" i="7"/>
  <c r="P24" i="7"/>
  <c r="B25" i="7"/>
  <c r="P53" i="6"/>
  <c r="O53" i="6"/>
  <c r="B54" i="6"/>
  <c r="O110" i="8"/>
  <c r="P110" i="8"/>
  <c r="B111" i="8"/>
  <c r="P181" i="7"/>
  <c r="B182" i="7"/>
  <c r="O181" i="7"/>
  <c r="P49" i="2"/>
  <c r="B50" i="2"/>
  <c r="O49" i="2"/>
  <c r="P180" i="8"/>
  <c r="O180" i="8"/>
  <c r="B110" i="6"/>
  <c r="O109" i="6"/>
  <c r="P109" i="6"/>
  <c r="B53" i="8"/>
  <c r="O52" i="8"/>
  <c r="P52" i="8"/>
  <c r="B167" i="7"/>
  <c r="P166" i="7"/>
  <c r="O166" i="7"/>
  <c r="P180" i="5"/>
  <c r="O180" i="5"/>
  <c r="B181" i="5"/>
  <c r="P94" i="8"/>
  <c r="O94" i="8"/>
  <c r="B95" i="8"/>
  <c r="P134" i="5"/>
  <c r="O134" i="5"/>
  <c r="P150" i="7"/>
  <c r="B151" i="7"/>
  <c r="O150" i="7"/>
  <c r="O184" i="4"/>
  <c r="P184" i="4"/>
  <c r="B185" i="4"/>
  <c r="P38" i="2"/>
  <c r="O38" i="2"/>
  <c r="P98" i="2"/>
  <c r="O98" i="2"/>
  <c r="P101" i="4"/>
  <c r="O101" i="4"/>
  <c r="P67" i="8"/>
  <c r="B68" i="8"/>
  <c r="O67" i="8"/>
  <c r="B72" i="7"/>
  <c r="O71" i="7"/>
  <c r="P71" i="7"/>
  <c r="B173" i="4"/>
  <c r="O172" i="4"/>
  <c r="P172" i="4"/>
  <c r="O139" i="6"/>
  <c r="P139" i="6"/>
  <c r="B140" i="6"/>
  <c r="B25" i="2"/>
  <c r="P24" i="2"/>
  <c r="O24" i="2"/>
  <c r="O196" i="8"/>
  <c r="P196" i="8"/>
  <c r="P85" i="2"/>
  <c r="B86" i="2"/>
  <c r="O85" i="2"/>
  <c r="B134" i="2"/>
  <c r="P133" i="2"/>
  <c r="O133" i="2"/>
  <c r="P134" i="7"/>
  <c r="O134" i="7"/>
  <c r="B135" i="7"/>
  <c r="P136" i="8"/>
  <c r="O136" i="8"/>
  <c r="B137" i="8"/>
  <c r="B81" i="8"/>
  <c r="O80" i="8"/>
  <c r="P80" i="8"/>
  <c r="P110" i="5"/>
  <c r="O110" i="5"/>
  <c r="P118" i="7"/>
  <c r="B119" i="7"/>
  <c r="O118" i="7"/>
  <c r="B28" i="6"/>
  <c r="O27" i="6"/>
  <c r="P27" i="6"/>
  <c r="B152" i="6"/>
  <c r="P151" i="6"/>
  <c r="O151" i="6"/>
  <c r="O101" i="7"/>
  <c r="B102" i="7"/>
  <c r="P101" i="7"/>
  <c r="B95" i="6"/>
  <c r="O94" i="6"/>
  <c r="P94" i="6"/>
  <c r="B195" i="6"/>
  <c r="P194" i="6"/>
  <c r="O194" i="6"/>
  <c r="B137" i="4"/>
  <c r="P136" i="4"/>
  <c r="O136" i="4"/>
  <c r="B148" i="4"/>
  <c r="P147" i="4"/>
  <c r="O147" i="4"/>
  <c r="P98" i="5"/>
  <c r="O98" i="5"/>
  <c r="P54" i="7"/>
  <c r="B55" i="7"/>
  <c r="O54" i="7"/>
  <c r="O231" i="7"/>
  <c r="P231" i="7"/>
  <c r="B232" i="7"/>
  <c r="B113" i="4"/>
  <c r="P112" i="4"/>
  <c r="O112" i="4"/>
  <c r="B216" i="7"/>
  <c r="P215" i="7"/>
  <c r="O215" i="7"/>
  <c r="O40" i="7"/>
  <c r="B41" i="7"/>
  <c r="P40" i="7"/>
  <c r="P169" i="2"/>
  <c r="O169" i="2"/>
  <c r="B170" i="2"/>
  <c r="P73" i="2"/>
  <c r="O73" i="2"/>
  <c r="B167" i="8"/>
  <c r="O166" i="8"/>
  <c r="P166" i="8"/>
  <c r="P40" i="4"/>
  <c r="O40" i="4"/>
  <c r="B125" i="4"/>
  <c r="P124" i="4"/>
  <c r="O124" i="4"/>
  <c r="P122" i="2"/>
  <c r="O122" i="2"/>
  <c r="P73" i="5"/>
  <c r="B74" i="5"/>
  <c r="O73" i="5"/>
  <c r="P61" i="5"/>
  <c r="B62" i="5"/>
  <c r="O61" i="5"/>
  <c r="O207" i="6"/>
  <c r="P207" i="6"/>
  <c r="B208" i="6"/>
  <c r="B166" i="6"/>
  <c r="P165" i="6"/>
  <c r="O165" i="6"/>
  <c r="B87" i="7"/>
  <c r="P85" i="7"/>
  <c r="O85" i="7"/>
  <c r="P89" i="4"/>
  <c r="O89" i="4"/>
  <c r="P84" i="2"/>
  <c r="O84" i="2"/>
  <c r="P110" i="2"/>
  <c r="O110" i="2"/>
  <c r="P121" i="5" l="1"/>
  <c r="O121" i="5"/>
  <c r="B122" i="5"/>
  <c r="P85" i="5"/>
  <c r="B86" i="5"/>
  <c r="O85" i="5"/>
  <c r="P65" i="4"/>
  <c r="O65" i="4"/>
  <c r="B146" i="5"/>
  <c r="P145" i="5"/>
  <c r="O145" i="5"/>
  <c r="O123" i="8"/>
  <c r="B124" i="8"/>
  <c r="P123" i="8"/>
  <c r="P125" i="4"/>
  <c r="O125" i="4"/>
  <c r="O137" i="4"/>
  <c r="P137" i="4"/>
  <c r="B97" i="6"/>
  <c r="O95" i="6"/>
  <c r="B96" i="6"/>
  <c r="P95" i="6"/>
  <c r="P86" i="2"/>
  <c r="O86" i="2"/>
  <c r="B55" i="6"/>
  <c r="O54" i="6"/>
  <c r="P54" i="6"/>
  <c r="P26" i="8"/>
  <c r="B27" i="8"/>
  <c r="O26" i="8"/>
  <c r="O151" i="8"/>
  <c r="P151" i="8"/>
  <c r="B152" i="8"/>
  <c r="P62" i="2"/>
  <c r="O62" i="2"/>
  <c r="B40" i="8"/>
  <c r="P39" i="8"/>
  <c r="O39" i="8"/>
  <c r="O167" i="8"/>
  <c r="B168" i="8"/>
  <c r="P167" i="8"/>
  <c r="P148" i="4"/>
  <c r="O148" i="4"/>
  <c r="B149" i="4"/>
  <c r="O28" i="6"/>
  <c r="P28" i="6"/>
  <c r="P81" i="8"/>
  <c r="B82" i="8"/>
  <c r="O81" i="8"/>
  <c r="B136" i="7"/>
  <c r="P135" i="7"/>
  <c r="O135" i="7"/>
  <c r="P140" i="6"/>
  <c r="O140" i="6"/>
  <c r="P72" i="7"/>
  <c r="O72" i="7"/>
  <c r="B73" i="7"/>
  <c r="B111" i="6"/>
  <c r="P110" i="6"/>
  <c r="O110" i="6"/>
  <c r="P50" i="2"/>
  <c r="O50" i="2"/>
  <c r="P111" i="8"/>
  <c r="B112" i="8"/>
  <c r="O111" i="8"/>
  <c r="O39" i="6"/>
  <c r="B40" i="6"/>
  <c r="P39" i="6"/>
  <c r="O67" i="6"/>
  <c r="B69" i="6"/>
  <c r="B68" i="6"/>
  <c r="P67" i="6"/>
  <c r="B167" i="6"/>
  <c r="P166" i="6"/>
  <c r="O166" i="6"/>
  <c r="O74" i="5"/>
  <c r="P74" i="5"/>
  <c r="P113" i="4"/>
  <c r="O113" i="4"/>
  <c r="O102" i="7"/>
  <c r="P102" i="7"/>
  <c r="B103" i="7"/>
  <c r="B153" i="6"/>
  <c r="P152" i="6"/>
  <c r="O152" i="6"/>
  <c r="B138" i="8"/>
  <c r="P137" i="8"/>
  <c r="O137" i="8"/>
  <c r="O134" i="2"/>
  <c r="P134" i="2"/>
  <c r="B26" i="2"/>
  <c r="P25" i="2"/>
  <c r="O25" i="2"/>
  <c r="P173" i="4"/>
  <c r="O173" i="4"/>
  <c r="B182" i="5"/>
  <c r="P181" i="5"/>
  <c r="O181" i="5"/>
  <c r="O53" i="8"/>
  <c r="P53" i="8"/>
  <c r="B54" i="8"/>
  <c r="B88" i="7"/>
  <c r="P87" i="7"/>
  <c r="O87" i="7"/>
  <c r="O208" i="6"/>
  <c r="B209" i="6"/>
  <c r="P208" i="6"/>
  <c r="O62" i="5"/>
  <c r="P62" i="5"/>
  <c r="P170" i="2"/>
  <c r="O170" i="2"/>
  <c r="B42" i="7"/>
  <c r="P41" i="7"/>
  <c r="O41" i="7"/>
  <c r="B217" i="7"/>
  <c r="P216" i="7"/>
  <c r="O216" i="7"/>
  <c r="P232" i="7"/>
  <c r="B233" i="7"/>
  <c r="O232" i="7"/>
  <c r="B56" i="7"/>
  <c r="O55" i="7"/>
  <c r="P55" i="7"/>
  <c r="B196" i="6"/>
  <c r="P195" i="6"/>
  <c r="O195" i="6"/>
  <c r="B120" i="7"/>
  <c r="P119" i="7"/>
  <c r="O119" i="7"/>
  <c r="B69" i="8"/>
  <c r="O68" i="8"/>
  <c r="P68" i="8"/>
  <c r="P185" i="4"/>
  <c r="O185" i="4"/>
  <c r="B152" i="7"/>
  <c r="O151" i="7"/>
  <c r="P151" i="7"/>
  <c r="B96" i="8"/>
  <c r="O95" i="8"/>
  <c r="P95" i="8"/>
  <c r="O167" i="7"/>
  <c r="B168" i="7"/>
  <c r="P167" i="7"/>
  <c r="B183" i="7"/>
  <c r="O182" i="7"/>
  <c r="P182" i="7"/>
  <c r="B26" i="7"/>
  <c r="P25" i="7"/>
  <c r="O25" i="7"/>
  <c r="P37" i="2"/>
  <c r="O37" i="2"/>
  <c r="O169" i="5"/>
  <c r="P169" i="5"/>
  <c r="B170" i="5"/>
  <c r="P122" i="5" l="1"/>
  <c r="O122" i="5"/>
  <c r="B125" i="8"/>
  <c r="O124" i="8"/>
  <c r="P124" i="8"/>
  <c r="P146" i="5"/>
  <c r="O146" i="5"/>
  <c r="P86" i="5"/>
  <c r="O86" i="5"/>
  <c r="P170" i="5"/>
  <c r="O170" i="5"/>
  <c r="O168" i="7"/>
  <c r="P168" i="7"/>
  <c r="B169" i="7"/>
  <c r="O96" i="8"/>
  <c r="B97" i="8"/>
  <c r="P96" i="8"/>
  <c r="B70" i="8"/>
  <c r="P69" i="8"/>
  <c r="O69" i="8"/>
  <c r="P209" i="6"/>
  <c r="O209" i="6"/>
  <c r="B210" i="6"/>
  <c r="O88" i="7"/>
  <c r="P88" i="7"/>
  <c r="B89" i="7"/>
  <c r="O153" i="6"/>
  <c r="B154" i="6"/>
  <c r="P153" i="6"/>
  <c r="P40" i="6"/>
  <c r="B41" i="6"/>
  <c r="O40" i="6"/>
  <c r="O111" i="6"/>
  <c r="P111" i="6"/>
  <c r="B112" i="6"/>
  <c r="O136" i="7"/>
  <c r="B137" i="7"/>
  <c r="P136" i="7"/>
  <c r="B57" i="7"/>
  <c r="P56" i="7"/>
  <c r="O56" i="7"/>
  <c r="P54" i="8"/>
  <c r="B55" i="8"/>
  <c r="O54" i="8"/>
  <c r="B139" i="8"/>
  <c r="P138" i="8"/>
  <c r="O138" i="8"/>
  <c r="P103" i="7"/>
  <c r="B104" i="7"/>
  <c r="O103" i="7"/>
  <c r="P69" i="6"/>
  <c r="O69" i="6"/>
  <c r="B70" i="6"/>
  <c r="B74" i="7"/>
  <c r="O73" i="7"/>
  <c r="P73" i="7"/>
  <c r="P152" i="8"/>
  <c r="O152" i="8"/>
  <c r="B153" i="8"/>
  <c r="O27" i="8"/>
  <c r="P27" i="8"/>
  <c r="B28" i="8"/>
  <c r="B56" i="6"/>
  <c r="O55" i="6"/>
  <c r="P55" i="6"/>
  <c r="B184" i="7"/>
  <c r="P183" i="7"/>
  <c r="O183" i="7"/>
  <c r="O196" i="6"/>
  <c r="P196" i="6"/>
  <c r="O42" i="7"/>
  <c r="B43" i="7"/>
  <c r="P42" i="7"/>
  <c r="O182" i="5"/>
  <c r="P182" i="5"/>
  <c r="O167" i="6"/>
  <c r="B168" i="6"/>
  <c r="P167" i="6"/>
  <c r="P82" i="8"/>
  <c r="O82" i="8"/>
  <c r="B83" i="8"/>
  <c r="O149" i="4"/>
  <c r="P149" i="4"/>
  <c r="R72" i="4" s="1"/>
  <c r="S72" i="4" s="1"/>
  <c r="P168" i="8"/>
  <c r="O168" i="8"/>
  <c r="O40" i="8"/>
  <c r="B41" i="8"/>
  <c r="P40" i="8"/>
  <c r="O26" i="7"/>
  <c r="P26" i="7"/>
  <c r="B27" i="7"/>
  <c r="O152" i="7"/>
  <c r="B153" i="7"/>
  <c r="P152" i="7"/>
  <c r="P120" i="7"/>
  <c r="B121" i="7"/>
  <c r="O120" i="7"/>
  <c r="B234" i="7"/>
  <c r="P233" i="7"/>
  <c r="O233" i="7"/>
  <c r="O217" i="7"/>
  <c r="B218" i="7"/>
  <c r="P217" i="7"/>
  <c r="O26" i="2"/>
  <c r="P26" i="2"/>
  <c r="R15" i="2" s="1"/>
  <c r="S15" i="2" s="1"/>
  <c r="P112" i="8"/>
  <c r="O112" i="8"/>
  <c r="B98" i="6"/>
  <c r="O97" i="6"/>
  <c r="P97" i="6"/>
  <c r="O125" i="8" l="1"/>
  <c r="B126" i="8"/>
  <c r="P125" i="8"/>
  <c r="P98" i="6"/>
  <c r="O98" i="6"/>
  <c r="P218" i="7"/>
  <c r="B219" i="7"/>
  <c r="O218" i="7"/>
  <c r="O234" i="7"/>
  <c r="P234" i="7"/>
  <c r="B235" i="7"/>
  <c r="O184" i="7"/>
  <c r="P184" i="7"/>
  <c r="B185" i="7"/>
  <c r="P28" i="8"/>
  <c r="O28" i="8"/>
  <c r="P74" i="7"/>
  <c r="B75" i="7"/>
  <c r="O74" i="7"/>
  <c r="R64" i="4"/>
  <c r="S64" i="4" s="1"/>
  <c r="R52" i="4"/>
  <c r="S52" i="4" s="1"/>
  <c r="R59" i="4"/>
  <c r="S59" i="4" s="1"/>
  <c r="R24" i="4"/>
  <c r="S24" i="4" s="1"/>
  <c r="R88" i="4"/>
  <c r="S88" i="4" s="1"/>
  <c r="R55" i="4"/>
  <c r="S55" i="4" s="1"/>
  <c r="R90" i="4"/>
  <c r="S90" i="4" s="1"/>
  <c r="R48" i="4"/>
  <c r="S48" i="4" s="1"/>
  <c r="R84" i="4"/>
  <c r="S84" i="4" s="1"/>
  <c r="R44" i="4"/>
  <c r="S44" i="4" s="1"/>
  <c r="R25" i="4"/>
  <c r="S25" i="4" s="1"/>
  <c r="R85" i="4"/>
  <c r="S85" i="4" s="1"/>
  <c r="R86" i="4"/>
  <c r="S86" i="4" s="1"/>
  <c r="R79" i="4"/>
  <c r="S79" i="4" s="1"/>
  <c r="R29" i="4"/>
  <c r="S29" i="4" s="1"/>
  <c r="R46" i="4"/>
  <c r="S46" i="4" s="1"/>
  <c r="R68" i="4"/>
  <c r="S68" i="4" s="1"/>
  <c r="P89" i="7"/>
  <c r="O89" i="7"/>
  <c r="B90" i="7"/>
  <c r="R34" i="2"/>
  <c r="S34" i="2" s="1"/>
  <c r="R86" i="2"/>
  <c r="S86" i="2" s="1"/>
  <c r="R25" i="2"/>
  <c r="S25" i="2" s="1"/>
  <c r="R48" i="2"/>
  <c r="S48" i="2" s="1"/>
  <c r="R52" i="2"/>
  <c r="S52" i="2" s="1"/>
  <c r="R76" i="2"/>
  <c r="S76" i="2" s="1"/>
  <c r="R84" i="2"/>
  <c r="S84" i="2" s="1"/>
  <c r="R39" i="2"/>
  <c r="S39" i="2" s="1"/>
  <c r="R35" i="2"/>
  <c r="S35" i="2" s="1"/>
  <c r="R18" i="2"/>
  <c r="S18" i="2" s="1"/>
  <c r="R28" i="2"/>
  <c r="S28" i="2" s="1"/>
  <c r="R57" i="2"/>
  <c r="S57" i="2" s="1"/>
  <c r="R83" i="2"/>
  <c r="S83" i="2" s="1"/>
  <c r="R37" i="2"/>
  <c r="S37" i="2" s="1"/>
  <c r="R49" i="2"/>
  <c r="S49" i="2" s="1"/>
  <c r="R77" i="2"/>
  <c r="S77" i="2" s="1"/>
  <c r="R31" i="2"/>
  <c r="S31" i="2" s="1"/>
  <c r="R51" i="2"/>
  <c r="S51" i="2" s="1"/>
  <c r="O153" i="7"/>
  <c r="P153" i="7"/>
  <c r="B154" i="7"/>
  <c r="P83" i="8"/>
  <c r="B84" i="8"/>
  <c r="O83" i="8"/>
  <c r="P168" i="6"/>
  <c r="O168" i="6"/>
  <c r="O70" i="6"/>
  <c r="P70" i="6"/>
  <c r="B105" i="7"/>
  <c r="P104" i="7"/>
  <c r="O104" i="7"/>
  <c r="O139" i="8"/>
  <c r="B140" i="8"/>
  <c r="P139" i="8"/>
  <c r="R26" i="4"/>
  <c r="S26" i="4" s="1"/>
  <c r="R80" i="4"/>
  <c r="S80" i="4" s="1"/>
  <c r="R54" i="4"/>
  <c r="S54" i="4" s="1"/>
  <c r="R41" i="4"/>
  <c r="S41" i="4" s="1"/>
  <c r="R28" i="4"/>
  <c r="S28" i="4" s="1"/>
  <c r="R18" i="4"/>
  <c r="S18" i="4" s="1"/>
  <c r="R60" i="4"/>
  <c r="S60" i="4" s="1"/>
  <c r="R82" i="4"/>
  <c r="S82" i="4" s="1"/>
  <c r="R49" i="4"/>
  <c r="S49" i="4" s="1"/>
  <c r="R87" i="4"/>
  <c r="S87" i="4" s="1"/>
  <c r="R16" i="4"/>
  <c r="S16" i="4" s="1"/>
  <c r="R34" i="4"/>
  <c r="S34" i="4" s="1"/>
  <c r="R66" i="4"/>
  <c r="S66" i="4" s="1"/>
  <c r="R77" i="4"/>
  <c r="S77" i="4" s="1"/>
  <c r="R62" i="4"/>
  <c r="S62" i="4" s="1"/>
  <c r="R45" i="4"/>
  <c r="S45" i="4" s="1"/>
  <c r="R74" i="4"/>
  <c r="S74" i="4" s="1"/>
  <c r="O137" i="7"/>
  <c r="B138" i="7"/>
  <c r="P137" i="7"/>
  <c r="R59" i="2"/>
  <c r="S59" i="2" s="1"/>
  <c r="R38" i="2"/>
  <c r="S38" i="2" s="1"/>
  <c r="R46" i="2"/>
  <c r="S46" i="2" s="1"/>
  <c r="R62" i="2"/>
  <c r="S62" i="2" s="1"/>
  <c r="R71" i="2"/>
  <c r="S71" i="2" s="1"/>
  <c r="R82" i="2"/>
  <c r="S82" i="2" s="1"/>
  <c r="R23" i="2"/>
  <c r="S23" i="2" s="1"/>
  <c r="R19" i="2"/>
  <c r="S19" i="2" s="1"/>
  <c r="R30" i="2"/>
  <c r="S30" i="2" s="1"/>
  <c r="R24" i="2"/>
  <c r="S24" i="2" s="1"/>
  <c r="R69" i="2"/>
  <c r="S69" i="2" s="1"/>
  <c r="R74" i="2"/>
  <c r="S74" i="2" s="1"/>
  <c r="R45" i="2"/>
  <c r="S45" i="2" s="1"/>
  <c r="R36" i="2"/>
  <c r="S36" i="2" s="1"/>
  <c r="R73" i="2"/>
  <c r="S73" i="2" s="1"/>
  <c r="R66" i="2"/>
  <c r="S66" i="2" s="1"/>
  <c r="R29" i="2"/>
  <c r="S29" i="2" s="1"/>
  <c r="P97" i="8"/>
  <c r="O97" i="8"/>
  <c r="B98" i="8"/>
  <c r="O121" i="7"/>
  <c r="P121" i="7"/>
  <c r="B122" i="7"/>
  <c r="B44" i="7"/>
  <c r="P43" i="7"/>
  <c r="O43" i="7"/>
  <c r="R89" i="4"/>
  <c r="S89" i="4" s="1"/>
  <c r="R73" i="4"/>
  <c r="S73" i="4" s="1"/>
  <c r="R76" i="4"/>
  <c r="S76" i="4" s="1"/>
  <c r="R57" i="4"/>
  <c r="S57" i="4" s="1"/>
  <c r="R32" i="4"/>
  <c r="S32" i="4" s="1"/>
  <c r="R83" i="4"/>
  <c r="S83" i="4" s="1"/>
  <c r="R19" i="4"/>
  <c r="S19" i="4" s="1"/>
  <c r="R30" i="4"/>
  <c r="S30" i="4" s="1"/>
  <c r="R58" i="4"/>
  <c r="S58" i="4" s="1"/>
  <c r="R91" i="4"/>
  <c r="S91" i="4" s="1"/>
  <c r="R39" i="4"/>
  <c r="S39" i="4" s="1"/>
  <c r="R42" i="4"/>
  <c r="S42" i="4" s="1"/>
  <c r="R81" i="4"/>
  <c r="S81" i="4" s="1"/>
  <c r="R35" i="4"/>
  <c r="S35" i="4" s="1"/>
  <c r="R70" i="4"/>
  <c r="S70" i="4" s="1"/>
  <c r="R36" i="4"/>
  <c r="S36" i="4" s="1"/>
  <c r="R31" i="4"/>
  <c r="S31" i="4" s="1"/>
  <c r="P154" i="6"/>
  <c r="O154" i="6"/>
  <c r="R47" i="2"/>
  <c r="S47" i="2" s="1"/>
  <c r="R85" i="2"/>
  <c r="S85" i="2" s="1"/>
  <c r="R40" i="2"/>
  <c r="S40" i="2" s="1"/>
  <c r="R21" i="2"/>
  <c r="S21" i="2" s="1"/>
  <c r="R75" i="2"/>
  <c r="S75" i="2" s="1"/>
  <c r="R41" i="2"/>
  <c r="S41" i="2" s="1"/>
  <c r="R50" i="2"/>
  <c r="S50" i="2" s="1"/>
  <c r="R44" i="2"/>
  <c r="S44" i="2" s="1"/>
  <c r="R42" i="2"/>
  <c r="S42" i="2" s="1"/>
  <c r="R60" i="2"/>
  <c r="S60" i="2" s="1"/>
  <c r="R68" i="2"/>
  <c r="S68" i="2" s="1"/>
  <c r="R54" i="2"/>
  <c r="S54" i="2" s="1"/>
  <c r="R22" i="2"/>
  <c r="S22" i="2" s="1"/>
  <c r="R17" i="2"/>
  <c r="S17" i="2" s="1"/>
  <c r="R53" i="2"/>
  <c r="S53" i="2" s="1"/>
  <c r="R79" i="2"/>
  <c r="S79" i="2" s="1"/>
  <c r="R61" i="2"/>
  <c r="S61" i="2" s="1"/>
  <c r="R81" i="2"/>
  <c r="S81" i="2" s="1"/>
  <c r="B28" i="7"/>
  <c r="P27" i="7"/>
  <c r="O27" i="7"/>
  <c r="P41" i="8"/>
  <c r="O41" i="8"/>
  <c r="B42" i="8"/>
  <c r="R83" i="5"/>
  <c r="S83" i="5" s="1"/>
  <c r="R78" i="5"/>
  <c r="S78" i="5" s="1"/>
  <c r="R88" i="5"/>
  <c r="S88" i="5" s="1"/>
  <c r="R24" i="5"/>
  <c r="S24" i="5" s="1"/>
  <c r="R71" i="5"/>
  <c r="S71" i="5" s="1"/>
  <c r="R17" i="5"/>
  <c r="S17" i="5" s="1"/>
  <c r="R46" i="5"/>
  <c r="S46" i="5" s="1"/>
  <c r="R36" i="5"/>
  <c r="S36" i="5" s="1"/>
  <c r="R77" i="5"/>
  <c r="S77" i="5" s="1"/>
  <c r="R73" i="5"/>
  <c r="S73" i="5" s="1"/>
  <c r="R86" i="5"/>
  <c r="S86" i="5" s="1"/>
  <c r="R53" i="5"/>
  <c r="S53" i="5" s="1"/>
  <c r="R41" i="5"/>
  <c r="S41" i="5" s="1"/>
  <c r="R23" i="5"/>
  <c r="S23" i="5" s="1"/>
  <c r="R70" i="5"/>
  <c r="S70" i="5" s="1"/>
  <c r="R62" i="5"/>
  <c r="S62" i="5" s="1"/>
  <c r="R47" i="5"/>
  <c r="S47" i="5" s="1"/>
  <c r="R49" i="5"/>
  <c r="S49" i="5" s="1"/>
  <c r="R27" i="5"/>
  <c r="S27" i="5" s="1"/>
  <c r="R66" i="5"/>
  <c r="S66" i="5" s="1"/>
  <c r="R74" i="5"/>
  <c r="S74" i="5" s="1"/>
  <c r="R15" i="5"/>
  <c r="S15" i="5" s="1"/>
  <c r="R58" i="5"/>
  <c r="S58" i="5" s="1"/>
  <c r="R63" i="5"/>
  <c r="S63" i="5" s="1"/>
  <c r="R33" i="5"/>
  <c r="S33" i="5" s="1"/>
  <c r="R54" i="5"/>
  <c r="S54" i="5" s="1"/>
  <c r="R50" i="5"/>
  <c r="S50" i="5" s="1"/>
  <c r="R43" i="5"/>
  <c r="S43" i="5" s="1"/>
  <c r="R55" i="5"/>
  <c r="S55" i="5" s="1"/>
  <c r="R59" i="5"/>
  <c r="S59" i="5" s="1"/>
  <c r="R81" i="5"/>
  <c r="S81" i="5" s="1"/>
  <c r="R57" i="5"/>
  <c r="S57" i="5" s="1"/>
  <c r="R79" i="5"/>
  <c r="S79" i="5" s="1"/>
  <c r="R29" i="5"/>
  <c r="S29" i="5" s="1"/>
  <c r="R51" i="5"/>
  <c r="S51" i="5" s="1"/>
  <c r="R67" i="5"/>
  <c r="S67" i="5" s="1"/>
  <c r="R69" i="5"/>
  <c r="S69" i="5" s="1"/>
  <c r="R82" i="5"/>
  <c r="S82" i="5" s="1"/>
  <c r="R20" i="5"/>
  <c r="S20" i="5" s="1"/>
  <c r="R39" i="5"/>
  <c r="S39" i="5" s="1"/>
  <c r="R87" i="5"/>
  <c r="S87" i="5" s="1"/>
  <c r="R37" i="5"/>
  <c r="S37" i="5" s="1"/>
  <c r="R85" i="5"/>
  <c r="S85" i="5" s="1"/>
  <c r="R76" i="5"/>
  <c r="S76" i="5" s="1"/>
  <c r="R40" i="5"/>
  <c r="S40" i="5" s="1"/>
  <c r="R65" i="5"/>
  <c r="S65" i="5" s="1"/>
  <c r="R32" i="5"/>
  <c r="S32" i="5" s="1"/>
  <c r="R31" i="5"/>
  <c r="S31" i="5" s="1"/>
  <c r="R52" i="5"/>
  <c r="S52" i="5" s="1"/>
  <c r="R84" i="5"/>
  <c r="S84" i="5" s="1"/>
  <c r="R75" i="5"/>
  <c r="S75" i="5" s="1"/>
  <c r="R60" i="5"/>
  <c r="S60" i="5" s="1"/>
  <c r="R18" i="5"/>
  <c r="S18" i="5" s="1"/>
  <c r="R72" i="5"/>
  <c r="S72" i="5" s="1"/>
  <c r="R25" i="5"/>
  <c r="S25" i="5" s="1"/>
  <c r="R42" i="5"/>
  <c r="S42" i="5" s="1"/>
  <c r="R19" i="5"/>
  <c r="S19" i="5" s="1"/>
  <c r="R28" i="5"/>
  <c r="S28" i="5" s="1"/>
  <c r="R68" i="5"/>
  <c r="S68" i="5" s="1"/>
  <c r="R30" i="5"/>
  <c r="S30" i="5" s="1"/>
  <c r="R56" i="5"/>
  <c r="S56" i="5" s="1"/>
  <c r="R61" i="5"/>
  <c r="S61" i="5" s="1"/>
  <c r="R80" i="5"/>
  <c r="S80" i="5" s="1"/>
  <c r="R44" i="5"/>
  <c r="S44" i="5" s="1"/>
  <c r="R64" i="5"/>
  <c r="S64" i="5" s="1"/>
  <c r="R45" i="5"/>
  <c r="S45" i="5" s="1"/>
  <c r="O56" i="6"/>
  <c r="P56" i="6"/>
  <c r="B154" i="8"/>
  <c r="P153" i="8"/>
  <c r="O153" i="8"/>
  <c r="P55" i="8"/>
  <c r="B56" i="8"/>
  <c r="O55" i="8"/>
  <c r="P57" i="7"/>
  <c r="O57" i="7"/>
  <c r="B58" i="7"/>
  <c r="R61" i="4"/>
  <c r="S61" i="4" s="1"/>
  <c r="R20" i="4"/>
  <c r="S20" i="4" s="1"/>
  <c r="R65" i="4"/>
  <c r="S65" i="4" s="1"/>
  <c r="R75" i="4"/>
  <c r="S75" i="4" s="1"/>
  <c r="R15" i="4"/>
  <c r="S15" i="4" s="1"/>
  <c r="R40" i="4"/>
  <c r="S40" i="4" s="1"/>
  <c r="R69" i="4"/>
  <c r="S69" i="4" s="1"/>
  <c r="R63" i="4"/>
  <c r="S63" i="4" s="1"/>
  <c r="R71" i="4"/>
  <c r="S71" i="4" s="1"/>
  <c r="R33" i="4"/>
  <c r="S33" i="4" s="1"/>
  <c r="R67" i="4"/>
  <c r="S67" i="4" s="1"/>
  <c r="R56" i="4"/>
  <c r="S56" i="4" s="1"/>
  <c r="R43" i="4"/>
  <c r="S43" i="4" s="1"/>
  <c r="R78" i="4"/>
  <c r="S78" i="4" s="1"/>
  <c r="R17" i="4"/>
  <c r="S17" i="4" s="1"/>
  <c r="R51" i="4"/>
  <c r="S51" i="4" s="1"/>
  <c r="P112" i="6"/>
  <c r="O112" i="6"/>
  <c r="B42" i="6"/>
  <c r="O41" i="6"/>
  <c r="P41" i="6"/>
  <c r="P210" i="6"/>
  <c r="O210" i="6"/>
  <c r="R78" i="2"/>
  <c r="S78" i="2" s="1"/>
  <c r="R70" i="2"/>
  <c r="S70" i="2" s="1"/>
  <c r="R65" i="2"/>
  <c r="S65" i="2" s="1"/>
  <c r="R43" i="2"/>
  <c r="S43" i="2" s="1"/>
  <c r="R32" i="2"/>
  <c r="S32" i="2" s="1"/>
  <c r="R56" i="2"/>
  <c r="S56" i="2" s="1"/>
  <c r="R55" i="2"/>
  <c r="S55" i="2" s="1"/>
  <c r="R27" i="2"/>
  <c r="S27" i="2" s="1"/>
  <c r="R80" i="2"/>
  <c r="S80" i="2" s="1"/>
  <c r="R20" i="2"/>
  <c r="S20" i="2" s="1"/>
  <c r="R58" i="2"/>
  <c r="S58" i="2" s="1"/>
  <c r="R33" i="2"/>
  <c r="S33" i="2" s="1"/>
  <c r="R64" i="2"/>
  <c r="S64" i="2" s="1"/>
  <c r="R72" i="2"/>
  <c r="S72" i="2" s="1"/>
  <c r="R26" i="2"/>
  <c r="S26" i="2" s="1"/>
  <c r="R67" i="2"/>
  <c r="S67" i="2" s="1"/>
  <c r="R16" i="2"/>
  <c r="S16" i="2" s="1"/>
  <c r="P70" i="8"/>
  <c r="O70" i="8"/>
  <c r="P169" i="7"/>
  <c r="B170" i="7"/>
  <c r="O169" i="7"/>
  <c r="W11" i="2" l="1"/>
  <c r="O126" i="8"/>
  <c r="P126" i="8"/>
  <c r="P42" i="6"/>
  <c r="R87" i="6" s="1"/>
  <c r="S87" i="6" s="1"/>
  <c r="O42" i="6"/>
  <c r="P42" i="8"/>
  <c r="O42" i="8"/>
  <c r="P122" i="7"/>
  <c r="O122" i="7"/>
  <c r="B123" i="7"/>
  <c r="R90" i="6"/>
  <c r="S90" i="6" s="1"/>
  <c r="R102" i="6"/>
  <c r="S102" i="6" s="1"/>
  <c r="R21" i="6"/>
  <c r="S21" i="6" s="1"/>
  <c r="R50" i="6"/>
  <c r="S50" i="6" s="1"/>
  <c r="R24" i="6"/>
  <c r="S24" i="6" s="1"/>
  <c r="R72" i="6"/>
  <c r="S72" i="6" s="1"/>
  <c r="P154" i="7"/>
  <c r="B155" i="7"/>
  <c r="O154" i="7"/>
  <c r="W5" i="2"/>
  <c r="W12" i="2"/>
  <c r="O44" i="7"/>
  <c r="P44" i="7"/>
  <c r="R45" i="6"/>
  <c r="S45" i="6" s="1"/>
  <c r="R23" i="6"/>
  <c r="S23" i="6" s="1"/>
  <c r="R83" i="6"/>
  <c r="S83" i="6" s="1"/>
  <c r="R85" i="6"/>
  <c r="S85" i="6" s="1"/>
  <c r="R78" i="6"/>
  <c r="S78" i="6" s="1"/>
  <c r="R53" i="6"/>
  <c r="S53" i="6" s="1"/>
  <c r="R92" i="6"/>
  <c r="S92" i="6" s="1"/>
  <c r="R27" i="6"/>
  <c r="S27" i="6" s="1"/>
  <c r="R32" i="6"/>
  <c r="S32" i="6" s="1"/>
  <c r="R70" i="6"/>
  <c r="S70" i="6" s="1"/>
  <c r="B91" i="7"/>
  <c r="O90" i="7"/>
  <c r="P90" i="7"/>
  <c r="O235" i="7"/>
  <c r="P235" i="7"/>
  <c r="O219" i="7"/>
  <c r="P219" i="7"/>
  <c r="W2" i="2"/>
  <c r="W9" i="2"/>
  <c r="W3" i="2"/>
  <c r="O28" i="7"/>
  <c r="B29" i="7"/>
  <c r="P28" i="7"/>
  <c r="W12" i="4"/>
  <c r="W8" i="4"/>
  <c r="W4" i="4"/>
  <c r="W9" i="4"/>
  <c r="W5" i="4"/>
  <c r="W6" i="4"/>
  <c r="W11" i="4"/>
  <c r="W10" i="4"/>
  <c r="W2" i="4"/>
  <c r="W3" i="4"/>
  <c r="W7" i="4"/>
  <c r="W9" i="5"/>
  <c r="W5" i="5"/>
  <c r="W7" i="5"/>
  <c r="W12" i="5"/>
  <c r="W10" i="5"/>
  <c r="W3" i="5"/>
  <c r="W6" i="5"/>
  <c r="W2" i="5"/>
  <c r="W8" i="5"/>
  <c r="W4" i="5"/>
  <c r="W11" i="5"/>
  <c r="R84" i="6"/>
  <c r="S84" i="6" s="1"/>
  <c r="R47" i="6"/>
  <c r="S47" i="6" s="1"/>
  <c r="R20" i="6"/>
  <c r="S20" i="6" s="1"/>
  <c r="R66" i="6"/>
  <c r="S66" i="6" s="1"/>
  <c r="R44" i="6"/>
  <c r="S44" i="6" s="1"/>
  <c r="R58" i="6"/>
  <c r="S58" i="6" s="1"/>
  <c r="R59" i="6"/>
  <c r="S59" i="6" s="1"/>
  <c r="R18" i="6"/>
  <c r="S18" i="6" s="1"/>
  <c r="R19" i="6"/>
  <c r="S19" i="6" s="1"/>
  <c r="R95" i="6"/>
  <c r="S95" i="6" s="1"/>
  <c r="R31" i="6"/>
  <c r="S31" i="6" s="1"/>
  <c r="R79" i="6"/>
  <c r="S79" i="6" s="1"/>
  <c r="R88" i="6"/>
  <c r="S88" i="6" s="1"/>
  <c r="R94" i="6"/>
  <c r="S94" i="6" s="1"/>
  <c r="R97" i="6"/>
  <c r="S97" i="6" s="1"/>
  <c r="R71" i="6"/>
  <c r="S71" i="6" s="1"/>
  <c r="R26" i="6"/>
  <c r="S26" i="6" s="1"/>
  <c r="R40" i="6"/>
  <c r="S40" i="6" s="1"/>
  <c r="R91" i="6"/>
  <c r="S91" i="6" s="1"/>
  <c r="R74" i="6"/>
  <c r="S74" i="6" s="1"/>
  <c r="P84" i="8"/>
  <c r="O84" i="8"/>
  <c r="O75" i="7"/>
  <c r="P75" i="7"/>
  <c r="P185" i="7"/>
  <c r="B186" i="7"/>
  <c r="O185" i="7"/>
  <c r="W10" i="2"/>
  <c r="W4" i="2"/>
  <c r="W7" i="2"/>
  <c r="B171" i="7"/>
  <c r="P170" i="7"/>
  <c r="O170" i="7"/>
  <c r="P58" i="7"/>
  <c r="B59" i="7"/>
  <c r="O58" i="7"/>
  <c r="O56" i="8"/>
  <c r="P56" i="8"/>
  <c r="R38" i="8" s="1"/>
  <c r="S38" i="8" s="1"/>
  <c r="P154" i="8"/>
  <c r="O154" i="8"/>
  <c r="R51" i="8"/>
  <c r="S51" i="8" s="1"/>
  <c r="O98" i="8"/>
  <c r="P98" i="8"/>
  <c r="R34" i="6"/>
  <c r="S34" i="6" s="1"/>
  <c r="R28" i="6"/>
  <c r="S28" i="6" s="1"/>
  <c r="R75" i="6"/>
  <c r="S75" i="6" s="1"/>
  <c r="R39" i="6"/>
  <c r="S39" i="6" s="1"/>
  <c r="R42" i="6"/>
  <c r="S42" i="6" s="1"/>
  <c r="R99" i="6"/>
  <c r="S99" i="6" s="1"/>
  <c r="R17" i="6"/>
  <c r="S17" i="6" s="1"/>
  <c r="R69" i="6"/>
  <c r="S69" i="6" s="1"/>
  <c r="R35" i="6"/>
  <c r="S35" i="6" s="1"/>
  <c r="R86" i="6"/>
  <c r="S86" i="6" s="1"/>
  <c r="R37" i="6"/>
  <c r="S37" i="6" s="1"/>
  <c r="R38" i="6"/>
  <c r="S38" i="6" s="1"/>
  <c r="R100" i="6"/>
  <c r="S100" i="6" s="1"/>
  <c r="R48" i="6"/>
  <c r="S48" i="6" s="1"/>
  <c r="R98" i="6"/>
  <c r="S98" i="6" s="1"/>
  <c r="R93" i="6"/>
  <c r="S93" i="6" s="1"/>
  <c r="R62" i="6"/>
  <c r="S62" i="6" s="1"/>
  <c r="R52" i="6"/>
  <c r="S52" i="6" s="1"/>
  <c r="R36" i="6"/>
  <c r="S36" i="6" s="1"/>
  <c r="R63" i="6"/>
  <c r="S63" i="6" s="1"/>
  <c r="P138" i="7"/>
  <c r="B139" i="7"/>
  <c r="O138" i="7"/>
  <c r="P140" i="8"/>
  <c r="O140" i="8"/>
  <c r="O105" i="7"/>
  <c r="P105" i="7"/>
  <c r="B106" i="7"/>
  <c r="R84" i="8"/>
  <c r="S84" i="8" s="1"/>
  <c r="R73" i="8"/>
  <c r="S73" i="8" s="1"/>
  <c r="R64" i="8"/>
  <c r="S64" i="8" s="1"/>
  <c r="R63" i="8"/>
  <c r="S63" i="8" s="1"/>
  <c r="R54" i="8"/>
  <c r="S54" i="8" s="1"/>
  <c r="R94" i="8"/>
  <c r="S94" i="8" s="1"/>
  <c r="W6" i="2"/>
  <c r="W8" i="2"/>
  <c r="R47" i="8" l="1"/>
  <c r="S47" i="8" s="1"/>
  <c r="R25" i="8"/>
  <c r="S25" i="8" s="1"/>
  <c r="R69" i="8"/>
  <c r="S69" i="8" s="1"/>
  <c r="R37" i="8"/>
  <c r="S37" i="8" s="1"/>
  <c r="R88" i="8"/>
  <c r="S88" i="8" s="1"/>
  <c r="R100" i="8"/>
  <c r="S100" i="8" s="1"/>
  <c r="R33" i="8"/>
  <c r="S33" i="8" s="1"/>
  <c r="R16" i="8"/>
  <c r="S16" i="8" s="1"/>
  <c r="R97" i="8"/>
  <c r="S97" i="8" s="1"/>
  <c r="R73" i="6"/>
  <c r="S73" i="6" s="1"/>
  <c r="R15" i="6"/>
  <c r="S15" i="6" s="1"/>
  <c r="R51" i="6"/>
  <c r="S51" i="6" s="1"/>
  <c r="R67" i="6"/>
  <c r="S67" i="6" s="1"/>
  <c r="R25" i="6"/>
  <c r="S25" i="6" s="1"/>
  <c r="R55" i="8"/>
  <c r="S55" i="8" s="1"/>
  <c r="R77" i="6"/>
  <c r="S77" i="6" s="1"/>
  <c r="R56" i="6"/>
  <c r="S56" i="6" s="1"/>
  <c r="R30" i="6"/>
  <c r="S30" i="6" s="1"/>
  <c r="R89" i="6"/>
  <c r="S89" i="6" s="1"/>
  <c r="R29" i="6"/>
  <c r="S29" i="6" s="1"/>
  <c r="R53" i="8"/>
  <c r="S53" i="8" s="1"/>
  <c r="R48" i="8"/>
  <c r="S48" i="8" s="1"/>
  <c r="R24" i="8"/>
  <c r="S24" i="8" s="1"/>
  <c r="R68" i="8"/>
  <c r="S68" i="8" s="1"/>
  <c r="R17" i="8"/>
  <c r="S17" i="8" s="1"/>
  <c r="R98" i="8"/>
  <c r="S98" i="8" s="1"/>
  <c r="R40" i="8"/>
  <c r="S40" i="8" s="1"/>
  <c r="R95" i="8"/>
  <c r="S95" i="8" s="1"/>
  <c r="R34" i="8"/>
  <c r="S34" i="8" s="1"/>
  <c r="R56" i="8"/>
  <c r="S56" i="8" s="1"/>
  <c r="R61" i="6"/>
  <c r="S61" i="6" s="1"/>
  <c r="R57" i="6"/>
  <c r="S57" i="6" s="1"/>
  <c r="R46" i="6"/>
  <c r="S46" i="6" s="1"/>
  <c r="R33" i="6"/>
  <c r="S33" i="6" s="1"/>
  <c r="R49" i="6"/>
  <c r="S49" i="6" s="1"/>
  <c r="R60" i="8"/>
  <c r="S60" i="8" s="1"/>
  <c r="R65" i="6"/>
  <c r="S65" i="6" s="1"/>
  <c r="R41" i="6"/>
  <c r="S41" i="6" s="1"/>
  <c r="R64" i="6"/>
  <c r="S64" i="6" s="1"/>
  <c r="R22" i="6"/>
  <c r="S22" i="6" s="1"/>
  <c r="R54" i="6"/>
  <c r="S54" i="6" s="1"/>
  <c r="R58" i="8"/>
  <c r="S58" i="8" s="1"/>
  <c r="R19" i="8"/>
  <c r="S19" i="8" s="1"/>
  <c r="R45" i="8"/>
  <c r="S45" i="8" s="1"/>
  <c r="R89" i="8"/>
  <c r="S89" i="8" s="1"/>
  <c r="R23" i="8"/>
  <c r="S23" i="8" s="1"/>
  <c r="R46" i="8"/>
  <c r="S46" i="8" s="1"/>
  <c r="R81" i="6"/>
  <c r="S81" i="6" s="1"/>
  <c r="R42" i="8"/>
  <c r="S42" i="8" s="1"/>
  <c r="R76" i="6"/>
  <c r="S76" i="6" s="1"/>
  <c r="R55" i="6"/>
  <c r="S55" i="6" s="1"/>
  <c r="R16" i="6"/>
  <c r="S16" i="6" s="1"/>
  <c r="R82" i="6"/>
  <c r="S82" i="6" s="1"/>
  <c r="R60" i="6"/>
  <c r="S60" i="6" s="1"/>
  <c r="O106" i="7"/>
  <c r="B107" i="7"/>
  <c r="P106" i="7"/>
  <c r="R26" i="8"/>
  <c r="S26" i="8" s="1"/>
  <c r="R93" i="8"/>
  <c r="S93" i="8" s="1"/>
  <c r="O59" i="7"/>
  <c r="P59" i="7"/>
  <c r="O171" i="7"/>
  <c r="P171" i="7"/>
  <c r="P186" i="7"/>
  <c r="O186" i="7"/>
  <c r="R50" i="8"/>
  <c r="S50" i="8" s="1"/>
  <c r="R30" i="8"/>
  <c r="S30" i="8" s="1"/>
  <c r="R78" i="8"/>
  <c r="S78" i="8" s="1"/>
  <c r="R27" i="8"/>
  <c r="S27" i="8" s="1"/>
  <c r="R67" i="8"/>
  <c r="S67" i="8" s="1"/>
  <c r="R32" i="8"/>
  <c r="S32" i="8" s="1"/>
  <c r="P29" i="7"/>
  <c r="O29" i="7"/>
  <c r="R71" i="8"/>
  <c r="S71" i="8" s="1"/>
  <c r="R65" i="8"/>
  <c r="S65" i="8" s="1"/>
  <c r="R86" i="8"/>
  <c r="S86" i="8" s="1"/>
  <c r="R57" i="8"/>
  <c r="S57" i="8" s="1"/>
  <c r="R83" i="8"/>
  <c r="S83" i="8" s="1"/>
  <c r="R81" i="8"/>
  <c r="S81" i="8" s="1"/>
  <c r="R15" i="8"/>
  <c r="S15" i="8" s="1"/>
  <c r="R49" i="8"/>
  <c r="S49" i="8" s="1"/>
  <c r="R35" i="8"/>
  <c r="S35" i="8" s="1"/>
  <c r="R74" i="8"/>
  <c r="S74" i="8" s="1"/>
  <c r="R77" i="8"/>
  <c r="S77" i="8" s="1"/>
  <c r="P91" i="7"/>
  <c r="O91" i="7"/>
  <c r="R66" i="8"/>
  <c r="S66" i="8" s="1"/>
  <c r="R43" i="8"/>
  <c r="S43" i="8" s="1"/>
  <c r="R87" i="8"/>
  <c r="S87" i="8" s="1"/>
  <c r="R59" i="8"/>
  <c r="S59" i="8" s="1"/>
  <c r="R91" i="8"/>
  <c r="S91" i="8" s="1"/>
  <c r="R80" i="8"/>
  <c r="S80" i="8" s="1"/>
  <c r="R61" i="8"/>
  <c r="S61" i="8" s="1"/>
  <c r="R52" i="8"/>
  <c r="S52" i="8" s="1"/>
  <c r="R22" i="8"/>
  <c r="S22" i="8" s="1"/>
  <c r="R36" i="8"/>
  <c r="S36" i="8" s="1"/>
  <c r="R18" i="8"/>
  <c r="S18" i="8" s="1"/>
  <c r="R96" i="8"/>
  <c r="S96" i="8" s="1"/>
  <c r="R21" i="8"/>
  <c r="S21" i="8" s="1"/>
  <c r="R41" i="8"/>
  <c r="S41" i="8" s="1"/>
  <c r="R99" i="8"/>
  <c r="S99" i="8" s="1"/>
  <c r="R28" i="8"/>
  <c r="S28" i="8" s="1"/>
  <c r="R76" i="8"/>
  <c r="S76" i="8" s="1"/>
  <c r="R72" i="8"/>
  <c r="S72" i="8" s="1"/>
  <c r="O139" i="7"/>
  <c r="P139" i="7"/>
  <c r="R31" i="8"/>
  <c r="S31" i="8" s="1"/>
  <c r="R90" i="8"/>
  <c r="S90" i="8" s="1"/>
  <c r="R75" i="8"/>
  <c r="S75" i="8" s="1"/>
  <c r="R20" i="8"/>
  <c r="S20" i="8" s="1"/>
  <c r="R92" i="8"/>
  <c r="S92" i="8" s="1"/>
  <c r="R62" i="8"/>
  <c r="S62" i="8" s="1"/>
  <c r="R70" i="8"/>
  <c r="S70" i="8" s="1"/>
  <c r="R39" i="8"/>
  <c r="S39" i="8" s="1"/>
  <c r="R44" i="8"/>
  <c r="S44" i="8" s="1"/>
  <c r="W11" i="6"/>
  <c r="W7" i="6"/>
  <c r="W3" i="6"/>
  <c r="W12" i="6"/>
  <c r="W8" i="6"/>
  <c r="W4" i="6"/>
  <c r="W6" i="6"/>
  <c r="W5" i="6"/>
  <c r="W2" i="6"/>
  <c r="W10" i="6"/>
  <c r="W9" i="6"/>
  <c r="R85" i="8"/>
  <c r="S85" i="8" s="1"/>
  <c r="P155" i="7"/>
  <c r="O155" i="7"/>
  <c r="R79" i="8"/>
  <c r="S79" i="8" s="1"/>
  <c r="R101" i="8"/>
  <c r="S101" i="8" s="1"/>
  <c r="R29" i="8"/>
  <c r="S29" i="8" s="1"/>
  <c r="R82" i="8"/>
  <c r="S82" i="8" s="1"/>
  <c r="P123" i="7"/>
  <c r="O123" i="7"/>
  <c r="W10" i="8" l="1"/>
  <c r="W6" i="8"/>
  <c r="W2" i="8"/>
  <c r="W12" i="8"/>
  <c r="W5" i="8"/>
  <c r="W3" i="8"/>
  <c r="W8" i="8"/>
  <c r="W7" i="8"/>
  <c r="W9" i="8"/>
  <c r="W4" i="8"/>
  <c r="W11" i="8"/>
  <c r="R40" i="7"/>
  <c r="S40" i="7" s="1"/>
  <c r="P107" i="7"/>
  <c r="R78" i="7" s="1"/>
  <c r="S78" i="7" s="1"/>
  <c r="O107" i="7"/>
  <c r="R81" i="7"/>
  <c r="S81" i="7" s="1"/>
  <c r="R52" i="7"/>
  <c r="S52" i="7" s="1"/>
  <c r="R66" i="7"/>
  <c r="S66" i="7" s="1"/>
  <c r="R76" i="7"/>
  <c r="S76" i="7" s="1"/>
  <c r="R71" i="7"/>
  <c r="S71" i="7" s="1"/>
  <c r="R84" i="7"/>
  <c r="S84" i="7" s="1"/>
  <c r="R63" i="7"/>
  <c r="S63" i="7" s="1"/>
  <c r="R19" i="7"/>
  <c r="S19" i="7" s="1"/>
  <c r="R37" i="7"/>
  <c r="S37" i="7" s="1"/>
  <c r="R20" i="7" l="1"/>
  <c r="S20" i="7" s="1"/>
  <c r="R51" i="7"/>
  <c r="S51" i="7" s="1"/>
  <c r="R91" i="7"/>
  <c r="S91" i="7" s="1"/>
  <c r="R44" i="7"/>
  <c r="S44" i="7" s="1"/>
  <c r="R16" i="7"/>
  <c r="S16" i="7" s="1"/>
  <c r="R45" i="7"/>
  <c r="S45" i="7" s="1"/>
  <c r="R70" i="7"/>
  <c r="S70" i="7" s="1"/>
  <c r="R60" i="7"/>
  <c r="S60" i="7" s="1"/>
  <c r="R15" i="7"/>
  <c r="S15" i="7" s="1"/>
  <c r="R54" i="7"/>
  <c r="S54" i="7" s="1"/>
  <c r="R73" i="7"/>
  <c r="S73" i="7" s="1"/>
  <c r="R17" i="7"/>
  <c r="S17" i="7" s="1"/>
  <c r="R94" i="7"/>
  <c r="R68" i="7"/>
  <c r="S68" i="7" s="1"/>
  <c r="R90" i="7"/>
  <c r="S90" i="7" s="1"/>
  <c r="R92" i="7"/>
  <c r="S92" i="7" s="1"/>
  <c r="R38" i="7"/>
  <c r="S38" i="7" s="1"/>
  <c r="R23" i="7"/>
  <c r="S23" i="7" s="1"/>
  <c r="R22" i="7"/>
  <c r="S22" i="7" s="1"/>
  <c r="R89" i="7"/>
  <c r="S89" i="7" s="1"/>
  <c r="R31" i="7"/>
  <c r="S31" i="7" s="1"/>
  <c r="R25" i="7"/>
  <c r="S25" i="7" s="1"/>
  <c r="R57" i="7"/>
  <c r="S57" i="7" s="1"/>
  <c r="R26" i="7"/>
  <c r="S26" i="7" s="1"/>
  <c r="R41" i="7"/>
  <c r="S41" i="7" s="1"/>
  <c r="R86" i="7"/>
  <c r="R59" i="7"/>
  <c r="S59" i="7" s="1"/>
  <c r="R49" i="7"/>
  <c r="S49" i="7" s="1"/>
  <c r="R48" i="7"/>
  <c r="S48" i="7" s="1"/>
  <c r="R34" i="7"/>
  <c r="S34" i="7" s="1"/>
  <c r="R77" i="7"/>
  <c r="S77" i="7" s="1"/>
  <c r="R33" i="7"/>
  <c r="S33" i="7" s="1"/>
  <c r="R85" i="7"/>
  <c r="S85" i="7" s="1"/>
  <c r="R97" i="7"/>
  <c r="R96" i="7"/>
  <c r="R36" i="7"/>
  <c r="S36" i="7" s="1"/>
  <c r="R30" i="7"/>
  <c r="S30" i="7" s="1"/>
  <c r="R95" i="7"/>
  <c r="R79" i="7"/>
  <c r="S79" i="7" s="1"/>
  <c r="R32" i="7"/>
  <c r="S32" i="7" s="1"/>
  <c r="R55" i="7"/>
  <c r="S55" i="7" s="1"/>
  <c r="R64" i="7"/>
  <c r="S64" i="7" s="1"/>
  <c r="R58" i="7"/>
  <c r="S58" i="7" s="1"/>
  <c r="R18" i="7"/>
  <c r="S18" i="7" s="1"/>
  <c r="R88" i="7"/>
  <c r="S88" i="7" s="1"/>
  <c r="R28" i="7"/>
  <c r="S28" i="7" s="1"/>
  <c r="R61" i="7"/>
  <c r="S61" i="7" s="1"/>
  <c r="R46" i="7"/>
  <c r="S46" i="7" s="1"/>
  <c r="R47" i="7"/>
  <c r="S47" i="7" s="1"/>
  <c r="R75" i="7"/>
  <c r="R87" i="7"/>
  <c r="S87" i="7" s="1"/>
  <c r="R27" i="7"/>
  <c r="S27" i="7" s="1"/>
  <c r="R21" i="7"/>
  <c r="S21" i="7" s="1"/>
  <c r="R93" i="7"/>
  <c r="S93" i="7" s="1"/>
  <c r="R42" i="7"/>
  <c r="S42" i="7" s="1"/>
  <c r="R82" i="7"/>
  <c r="S82" i="7" s="1"/>
  <c r="R35" i="7"/>
  <c r="S35" i="7" s="1"/>
  <c r="R80" i="7"/>
  <c r="S80" i="7" s="1"/>
  <c r="R53" i="7"/>
  <c r="S53" i="7" s="1"/>
  <c r="R50" i="7"/>
  <c r="S50" i="7" s="1"/>
  <c r="R69" i="7"/>
  <c r="S69" i="7" s="1"/>
  <c r="R24" i="7"/>
  <c r="S24" i="7" s="1"/>
  <c r="R72" i="7"/>
  <c r="S72" i="7" s="1"/>
  <c r="R39" i="7"/>
  <c r="S39" i="7" s="1"/>
  <c r="R74" i="7"/>
  <c r="S74" i="7" s="1"/>
  <c r="R67" i="7"/>
  <c r="S67" i="7" s="1"/>
  <c r="R83" i="7"/>
  <c r="S83" i="7" s="1"/>
  <c r="R62" i="7"/>
  <c r="S62" i="7" s="1"/>
  <c r="R29" i="7"/>
  <c r="S29" i="7" s="1"/>
  <c r="R43" i="7"/>
  <c r="S43" i="7" s="1"/>
  <c r="R65" i="7"/>
  <c r="S65" i="7" s="1"/>
  <c r="R56" i="7"/>
  <c r="S56" i="7" s="1"/>
  <c r="X12" i="7" l="1"/>
  <c r="X8" i="7"/>
  <c r="X4" i="7"/>
  <c r="X9" i="7"/>
  <c r="X5" i="7"/>
  <c r="X6" i="7"/>
  <c r="X11" i="7"/>
  <c r="X3" i="7"/>
  <c r="X2" i="7"/>
  <c r="X7" i="7"/>
  <c r="X10" i="7"/>
</calcChain>
</file>

<file path=xl/sharedStrings.xml><?xml version="1.0" encoding="utf-8"?>
<sst xmlns="http://schemas.openxmlformats.org/spreadsheetml/2006/main" count="10033" uniqueCount="554">
  <si>
    <t>Round</t>
  </si>
  <si>
    <t>Under 6</t>
  </si>
  <si>
    <t>Under7</t>
  </si>
  <si>
    <t>Under 9</t>
  </si>
  <si>
    <t>Full Home Round</t>
  </si>
  <si>
    <t>Reference</t>
  </si>
  <si>
    <t>#Full Home Rounds</t>
  </si>
  <si>
    <t>ChatswoodRound 1</t>
  </si>
  <si>
    <t>Chatswood</t>
  </si>
  <si>
    <t>MosmanRound 1</t>
  </si>
  <si>
    <t>Hornsby</t>
  </si>
  <si>
    <t>Lane CoveRound 1</t>
  </si>
  <si>
    <t>KWP</t>
  </si>
  <si>
    <t>St IvesRound 1</t>
  </si>
  <si>
    <t>Lane Cove</t>
  </si>
  <si>
    <t>KWPRound 1</t>
  </si>
  <si>
    <t>Lindfield</t>
  </si>
  <si>
    <t>RosevilleRound 1</t>
  </si>
  <si>
    <t>Roseville</t>
  </si>
  <si>
    <t>Hunters HillRound 1</t>
  </si>
  <si>
    <t>St Ives</t>
  </si>
  <si>
    <t>Lane CoveRound 2</t>
  </si>
  <si>
    <t>Wahroonga</t>
  </si>
  <si>
    <t>LindfieldRound 2</t>
  </si>
  <si>
    <t>Hunters Hill</t>
  </si>
  <si>
    <t>Norths PiratesRound 2</t>
  </si>
  <si>
    <t>Mosman</t>
  </si>
  <si>
    <t>WahroongaRound 2</t>
  </si>
  <si>
    <t>Norths Pirates</t>
  </si>
  <si>
    <t>KWPRound 2</t>
  </si>
  <si>
    <t>RosevilleRound 2</t>
  </si>
  <si>
    <t>Hunters HillRound 2</t>
  </si>
  <si>
    <t>HornsbyRound 3</t>
  </si>
  <si>
    <t>RosevilleRound 3</t>
  </si>
  <si>
    <t>ChatswoodRound 3</t>
  </si>
  <si>
    <t>St IvesRound 3</t>
  </si>
  <si>
    <t>Hunters HillRound 3</t>
  </si>
  <si>
    <t>Norths PiratesRound 3</t>
  </si>
  <si>
    <t>KWPRound 3</t>
  </si>
  <si>
    <t>LindfieldRound 3</t>
  </si>
  <si>
    <t>MosmanRound 4</t>
  </si>
  <si>
    <t>LindfieldRound 4</t>
  </si>
  <si>
    <t>Norths PiratesRound 4</t>
  </si>
  <si>
    <t>RosevilleRound 4</t>
  </si>
  <si>
    <t>KWPRound 4</t>
  </si>
  <si>
    <t>St IvesRound 4</t>
  </si>
  <si>
    <t>WahroongaRound 4</t>
  </si>
  <si>
    <t>WahroongaRound 5</t>
  </si>
  <si>
    <t>Hunters HillRound 5</t>
  </si>
  <si>
    <t>RosevilleRound 5</t>
  </si>
  <si>
    <t>ChatswoodRound 5</t>
  </si>
  <si>
    <t>HornsbyRound 5</t>
  </si>
  <si>
    <t>KWPRound 5</t>
  </si>
  <si>
    <t>MosmanRound 5</t>
  </si>
  <si>
    <t>Hunters HillRound 6</t>
  </si>
  <si>
    <t>Lane CoveRound 6</t>
  </si>
  <si>
    <t>St IvesRound 6</t>
  </si>
  <si>
    <t>Norths PiratesRound 6</t>
  </si>
  <si>
    <t>HornsbyRound 6</t>
  </si>
  <si>
    <t>KWPRound 6</t>
  </si>
  <si>
    <t>ChatswoodRound 7</t>
  </si>
  <si>
    <t>Lane CoveRound 7</t>
  </si>
  <si>
    <t>WahroongaRound 7</t>
  </si>
  <si>
    <t>St IvesRound 7</t>
  </si>
  <si>
    <t>KWPRound 7</t>
  </si>
  <si>
    <t>Norths PiratesRound 7</t>
  </si>
  <si>
    <t>HornsbyRound 7</t>
  </si>
  <si>
    <t>LindfieldRound 8</t>
  </si>
  <si>
    <t>HornsbyRound 8</t>
  </si>
  <si>
    <t>Norths PiratesRound 8</t>
  </si>
  <si>
    <t>MosmanRound 8</t>
  </si>
  <si>
    <t>KWPRound 8</t>
  </si>
  <si>
    <t>ChatswoodRound 8</t>
  </si>
  <si>
    <t>St IvesRound 8</t>
  </si>
  <si>
    <t>HornsbyRound 9</t>
  </si>
  <si>
    <t>Lane CoveRound 9</t>
  </si>
  <si>
    <t>ChatswoodRound 9</t>
  </si>
  <si>
    <t>RosevilleRound 9</t>
  </si>
  <si>
    <t>Hunters HillRound 9</t>
  </si>
  <si>
    <t>St IvesRound 9</t>
  </si>
  <si>
    <t>KWPRound 9</t>
  </si>
  <si>
    <t>MosmanRound 9</t>
  </si>
  <si>
    <t>WahroongaRound 10</t>
  </si>
  <si>
    <t>LindfieldRound 10</t>
  </si>
  <si>
    <t>Norths PiratesRound 10</t>
  </si>
  <si>
    <t>St IvesRound 10</t>
  </si>
  <si>
    <t>Hunters HillRound 10</t>
  </si>
  <si>
    <t>RosevilleRound 10</t>
  </si>
  <si>
    <t>Lane CoveRound 10</t>
  </si>
  <si>
    <t>MosmanRound 11</t>
  </si>
  <si>
    <t>ChatswoodRound 11</t>
  </si>
  <si>
    <t>Norths PiratesRound 11</t>
  </si>
  <si>
    <t>WahroongaRound 11</t>
  </si>
  <si>
    <t>RosevilleRound 11</t>
  </si>
  <si>
    <t>HornsbyRound 11</t>
  </si>
  <si>
    <t>WahroongaRound 12</t>
  </si>
  <si>
    <t>MosmanRound 12</t>
  </si>
  <si>
    <t>Hunters HillRound 12</t>
  </si>
  <si>
    <t>St IvesRound 12</t>
  </si>
  <si>
    <t>LindfieldRound 12</t>
  </si>
  <si>
    <t>Hunters HillRound 13</t>
  </si>
  <si>
    <t>LindfieldRound 13</t>
  </si>
  <si>
    <t>MosmanRound 13</t>
  </si>
  <si>
    <t>RosevilleRound 13</t>
  </si>
  <si>
    <t>St IvesRound 13</t>
  </si>
  <si>
    <t>Lane CoveRound 13</t>
  </si>
  <si>
    <t>HornsbyRound 13</t>
  </si>
  <si>
    <t>Norths PiratesRound 13</t>
  </si>
  <si>
    <t>Club</t>
  </si>
  <si>
    <t>U 6 Draft Team numbers</t>
  </si>
  <si>
    <t>Rounds</t>
  </si>
  <si>
    <t>Number of home games</t>
  </si>
  <si>
    <t>Average home rounds</t>
  </si>
  <si>
    <t>Home Round (All Under 6)</t>
  </si>
  <si>
    <t>CHA</t>
  </si>
  <si>
    <t>round 1 6</t>
  </si>
  <si>
    <t>HOR</t>
  </si>
  <si>
    <t>LAN</t>
  </si>
  <si>
    <t>LIN</t>
  </si>
  <si>
    <t>U6 White</t>
  </si>
  <si>
    <t>ROS</t>
  </si>
  <si>
    <t>IVE</t>
  </si>
  <si>
    <t>WAH</t>
  </si>
  <si>
    <t>Green</t>
  </si>
  <si>
    <t>HUN</t>
  </si>
  <si>
    <t>MOS</t>
  </si>
  <si>
    <t>NOR</t>
  </si>
  <si>
    <t>Club Rep. Inputs</t>
  </si>
  <si>
    <t>Date</t>
  </si>
  <si>
    <t>Home Club</t>
  </si>
  <si>
    <t>Home Team</t>
  </si>
  <si>
    <t>Visiting Club</t>
  </si>
  <si>
    <t>Visiting Team</t>
  </si>
  <si>
    <t>Field</t>
  </si>
  <si>
    <t>Time</t>
  </si>
  <si>
    <t>Homecheck</t>
  </si>
  <si>
    <t>awaycheck</t>
  </si>
  <si>
    <t>Home Match Check</t>
  </si>
  <si>
    <t>Frequency</t>
  </si>
  <si>
    <t>DayCheck</t>
  </si>
  <si>
    <t>Home Roundcheck</t>
  </si>
  <si>
    <t>Away Roundcheck</t>
  </si>
  <si>
    <t>Home Shortlist</t>
  </si>
  <si>
    <t>test1</t>
  </si>
  <si>
    <t>test2</t>
  </si>
  <si>
    <t>Team</t>
  </si>
  <si>
    <t># Home Games</t>
  </si>
  <si>
    <t>#Saturday games</t>
  </si>
  <si>
    <t>#Sunday games</t>
  </si>
  <si>
    <t>#Friday games</t>
  </si>
  <si>
    <t>Total games</t>
  </si>
  <si>
    <t>Round 1</t>
  </si>
  <si>
    <t>LAN6A</t>
  </si>
  <si>
    <t>MOS6A</t>
  </si>
  <si>
    <t>U6 Gold</t>
  </si>
  <si>
    <t>HUN6A</t>
  </si>
  <si>
    <t>MOS6B</t>
  </si>
  <si>
    <t>CHA6B</t>
  </si>
  <si>
    <t>HUN6B</t>
  </si>
  <si>
    <t>MOS6C</t>
  </si>
  <si>
    <t>LindfieldRound 1</t>
  </si>
  <si>
    <t>HOR6A</t>
  </si>
  <si>
    <t>HUN6C</t>
  </si>
  <si>
    <t>MOS6D</t>
  </si>
  <si>
    <t>HornsbyRound 1</t>
  </si>
  <si>
    <t>KWP6A</t>
  </si>
  <si>
    <t>LIN6A</t>
  </si>
  <si>
    <t>WAH6A</t>
  </si>
  <si>
    <t>WahroongaRound 1</t>
  </si>
  <si>
    <t>KWP6B</t>
  </si>
  <si>
    <t>LIN6B</t>
  </si>
  <si>
    <t>WAH6B</t>
  </si>
  <si>
    <t>LIN6C</t>
  </si>
  <si>
    <t>WAH6C</t>
  </si>
  <si>
    <t>MosmanRound 2</t>
  </si>
  <si>
    <t>WAH6D</t>
  </si>
  <si>
    <t>ChatswoodRound 2</t>
  </si>
  <si>
    <t>IVE6A</t>
  </si>
  <si>
    <t>ROS6A</t>
  </si>
  <si>
    <t>NOR6A</t>
  </si>
  <si>
    <t>NOR6B</t>
  </si>
  <si>
    <t>Round 2</t>
  </si>
  <si>
    <t>WahroongaRound 3</t>
  </si>
  <si>
    <t>Round 3</t>
  </si>
  <si>
    <t>LindfieldRound 5</t>
  </si>
  <si>
    <t>MosmanRound 6</t>
  </si>
  <si>
    <t>ChatswoodRound 6</t>
  </si>
  <si>
    <t>RosevilleRound 6</t>
  </si>
  <si>
    <t>LindfieldRound 7</t>
  </si>
  <si>
    <t>Round 4</t>
  </si>
  <si>
    <t>RosevilleRound 7</t>
  </si>
  <si>
    <t>Hunters HillRound 8</t>
  </si>
  <si>
    <t>Round 9</t>
  </si>
  <si>
    <t>Round 5</t>
  </si>
  <si>
    <t>MosmanRound 10</t>
  </si>
  <si>
    <t>ChatswoodRound 10</t>
  </si>
  <si>
    <t>KWPRound 11</t>
  </si>
  <si>
    <t>HornsbyRound 12</t>
  </si>
  <si>
    <t>Round 6</t>
  </si>
  <si>
    <t>Norths PiratesRound 12</t>
  </si>
  <si>
    <t>ChatswoodRound 12</t>
  </si>
  <si>
    <t>Round 7</t>
  </si>
  <si>
    <t>Round 8</t>
  </si>
  <si>
    <t>Gala Round</t>
  </si>
  <si>
    <t>Round 10</t>
  </si>
  <si>
    <t>Round 11</t>
  </si>
  <si>
    <t>Round 12</t>
  </si>
  <si>
    <t>Round 13</t>
  </si>
  <si>
    <t>at Lane cove</t>
  </si>
  <si>
    <t>Game #</t>
  </si>
  <si>
    <t>AGE GROUP</t>
  </si>
  <si>
    <t>HOST CLUB</t>
  </si>
  <si>
    <t>U6 Magpies</t>
  </si>
  <si>
    <t>HUNTERS HILL</t>
  </si>
  <si>
    <t>Boronia 1A</t>
  </si>
  <si>
    <t>U6 Crows</t>
  </si>
  <si>
    <t>U6 Blue</t>
  </si>
  <si>
    <t>Boronia 1B</t>
  </si>
  <si>
    <t>U6 Whales</t>
  </si>
  <si>
    <t>U6 Stags</t>
  </si>
  <si>
    <t>MOSMAN</t>
  </si>
  <si>
    <t>Balmoral A</t>
  </si>
  <si>
    <t>U6 Dolphins</t>
  </si>
  <si>
    <t>U6 Bucks</t>
  </si>
  <si>
    <t>Balmoral B</t>
  </si>
  <si>
    <t>U6 Sharks</t>
  </si>
  <si>
    <t>Balmoral C</t>
  </si>
  <si>
    <t>U6 Red</t>
  </si>
  <si>
    <t>U6 Green</t>
  </si>
  <si>
    <t>NORTHS PIRATES</t>
  </si>
  <si>
    <t>Tunks A</t>
  </si>
  <si>
    <t>U6 Black</t>
  </si>
  <si>
    <t>Tunks B</t>
  </si>
  <si>
    <t>Tunks C</t>
  </si>
  <si>
    <t>ROSEVILLE</t>
  </si>
  <si>
    <t>Roseville Q1</t>
  </si>
  <si>
    <t>Under 7</t>
  </si>
  <si>
    <t>U7 Magpies</t>
  </si>
  <si>
    <t>U7 Gold</t>
  </si>
  <si>
    <t>Boronia 1C</t>
  </si>
  <si>
    <t>U7 Crows</t>
  </si>
  <si>
    <t>BYE</t>
  </si>
  <si>
    <t>U7 Whales</t>
  </si>
  <si>
    <t>U7 Bucks</t>
  </si>
  <si>
    <t>U7 Dolphins</t>
  </si>
  <si>
    <t>U7 Blue</t>
  </si>
  <si>
    <t>U7 Sharks</t>
  </si>
  <si>
    <t>U7 Stingrays</t>
  </si>
  <si>
    <t>U7 Red</t>
  </si>
  <si>
    <t>Balmoral D</t>
  </si>
  <si>
    <t>U7 Stags</t>
  </si>
  <si>
    <t>Tunks D</t>
  </si>
  <si>
    <t>U7 Black</t>
  </si>
  <si>
    <t>U7 Cyclones</t>
  </si>
  <si>
    <t>Under 8</t>
  </si>
  <si>
    <t>U8 Magpies</t>
  </si>
  <si>
    <t>U8 Gold</t>
  </si>
  <si>
    <t>Boronia 1E</t>
  </si>
  <si>
    <t>U8 Crows</t>
  </si>
  <si>
    <t>U8 Blue</t>
  </si>
  <si>
    <t>Boronia 1F</t>
  </si>
  <si>
    <t>U8 Whales</t>
  </si>
  <si>
    <t>U8 Stags</t>
  </si>
  <si>
    <t>Balmoral E</t>
  </si>
  <si>
    <t>U8 Dolphins</t>
  </si>
  <si>
    <t>U8 Bucks</t>
  </si>
  <si>
    <t>Balmoral F</t>
  </si>
  <si>
    <t>U8 Sharks</t>
  </si>
  <si>
    <t>U8 Elks</t>
  </si>
  <si>
    <t>U8 Stingrays</t>
  </si>
  <si>
    <t>U8 Marlins</t>
  </si>
  <si>
    <t>U8 Green</t>
  </si>
  <si>
    <t>U8 Red</t>
  </si>
  <si>
    <t>Tunks E</t>
  </si>
  <si>
    <t>U8 Black</t>
  </si>
  <si>
    <t>U8 Cyclones</t>
  </si>
  <si>
    <t>Roseville H1</t>
  </si>
  <si>
    <t>U8 Hurricanes</t>
  </si>
  <si>
    <t>U9 Magpies</t>
  </si>
  <si>
    <t>U9 Gold</t>
  </si>
  <si>
    <t>U9 Crows</t>
  </si>
  <si>
    <t>U9 Blue</t>
  </si>
  <si>
    <t>U9 Whales</t>
  </si>
  <si>
    <t>U9 Stags</t>
  </si>
  <si>
    <t>Rawson A</t>
  </si>
  <si>
    <t>U9 Dolphins</t>
  </si>
  <si>
    <t>U9 Bucks</t>
  </si>
  <si>
    <t>Rawson B</t>
  </si>
  <si>
    <t>U9 Sharks</t>
  </si>
  <si>
    <t>U9 Stingrays</t>
  </si>
  <si>
    <t>U9 Red</t>
  </si>
  <si>
    <t>Tunks F</t>
  </si>
  <si>
    <t>U9 Silver</t>
  </si>
  <si>
    <t>U9 Black</t>
  </si>
  <si>
    <t>CHATSWOOD</t>
  </si>
  <si>
    <t>Beauchamp 1</t>
  </si>
  <si>
    <t>Beauchamp 2</t>
  </si>
  <si>
    <t>U7 Green</t>
  </si>
  <si>
    <t>Beauchamp 3</t>
  </si>
  <si>
    <t>Beauchamp 5</t>
  </si>
  <si>
    <t>Beauchamp 6</t>
  </si>
  <si>
    <t>U9 Green</t>
  </si>
  <si>
    <t>HORNSBY</t>
  </si>
  <si>
    <t>Mark Taylor A</t>
  </si>
  <si>
    <t>LANE COVE</t>
  </si>
  <si>
    <t>Tantallon A</t>
  </si>
  <si>
    <t>Tantallon B</t>
  </si>
  <si>
    <t>LINDFIELD</t>
  </si>
  <si>
    <t>Tryon Lower A</t>
  </si>
  <si>
    <t>Tryon Lower B</t>
  </si>
  <si>
    <t>ST IVES</t>
  </si>
  <si>
    <t>Hassall Park 1A</t>
  </si>
  <si>
    <t>WAHROONGA</t>
  </si>
  <si>
    <t>Cliff 1A</t>
  </si>
  <si>
    <t>Cliff 1B</t>
  </si>
  <si>
    <t>Cliff 1C</t>
  </si>
  <si>
    <t>Lofberg A</t>
  </si>
  <si>
    <t>Tantallon C</t>
  </si>
  <si>
    <t>Tryon Lowerr C</t>
  </si>
  <si>
    <t>Tryon Lower D</t>
  </si>
  <si>
    <t>Tantallon D</t>
  </si>
  <si>
    <t>Hassell Park 1B</t>
  </si>
  <si>
    <t>Lofberg B</t>
  </si>
  <si>
    <t>Lofberg C</t>
  </si>
  <si>
    <t>Mark Taylor E</t>
  </si>
  <si>
    <t>Tantallon E</t>
  </si>
  <si>
    <t>Tantallon F</t>
  </si>
  <si>
    <t>Hassell Park 1E</t>
  </si>
  <si>
    <t>Cliff 2E</t>
  </si>
  <si>
    <t>Cliff 2F</t>
  </si>
  <si>
    <t>Lofberg E</t>
  </si>
  <si>
    <t>Lofberg F</t>
  </si>
  <si>
    <t>Cliff 1E</t>
  </si>
  <si>
    <t>Cliff 1F</t>
  </si>
  <si>
    <t>Beauchamp 4</t>
  </si>
  <si>
    <t>Boronia 1D</t>
  </si>
  <si>
    <t>Rawson</t>
  </si>
  <si>
    <t>Hassell Park 1A</t>
  </si>
  <si>
    <t>Hassell Park 1F</t>
  </si>
  <si>
    <t>Roseville Q2</t>
  </si>
  <si>
    <t>Roseville Q3</t>
  </si>
  <si>
    <t>Roseville Q4</t>
  </si>
  <si>
    <t>Roseville H2</t>
  </si>
  <si>
    <t>Tryon Upper A</t>
  </si>
  <si>
    <t>Tryon Upper B</t>
  </si>
  <si>
    <t>Tryon Upper C</t>
  </si>
  <si>
    <t>Mark Taylor B</t>
  </si>
  <si>
    <t>9;20</t>
  </si>
  <si>
    <t>Cliff 1D</t>
  </si>
  <si>
    <t>Cliff 2A</t>
  </si>
  <si>
    <t>Cliff 2B</t>
  </si>
  <si>
    <t>Tryon Upper D</t>
  </si>
  <si>
    <t>Boronia 2B</t>
  </si>
  <si>
    <t>Boronia 2A</t>
  </si>
  <si>
    <t>Round 14</t>
  </si>
  <si>
    <t>Round 15</t>
  </si>
  <si>
    <t xml:space="preserve">COMBINED </t>
  </si>
  <si>
    <t>CHATSWOOD/PIRATES/LANE COVE</t>
  </si>
  <si>
    <t>MosCombined</t>
  </si>
  <si>
    <t>StIvesU9A</t>
  </si>
  <si>
    <t>GORDON VILLAGE CUP</t>
  </si>
  <si>
    <t>TBC</t>
  </si>
  <si>
    <t>SJRU IDGD</t>
  </si>
  <si>
    <t>U 7 Draft Team numbers</t>
  </si>
  <si>
    <t>U6 Team Numbers</t>
  </si>
  <si>
    <t>U7 blue</t>
  </si>
  <si>
    <t>U7 Blues</t>
  </si>
  <si>
    <t>U7 Reds</t>
  </si>
  <si>
    <t>U7 White</t>
  </si>
  <si>
    <t>U7A</t>
  </si>
  <si>
    <t>Sat</t>
  </si>
  <si>
    <t>ChatswoodU6 Gold</t>
  </si>
  <si>
    <t>HornsbyU6 Black</t>
  </si>
  <si>
    <t>U7B</t>
  </si>
  <si>
    <t>KWPU6 blue</t>
  </si>
  <si>
    <t>U7C</t>
  </si>
  <si>
    <t>KWPU6 Black</t>
  </si>
  <si>
    <t>KWPU6 Gold</t>
  </si>
  <si>
    <t>Lane CoveU6 Gold</t>
  </si>
  <si>
    <t>U7D</t>
  </si>
  <si>
    <t>Bye</t>
  </si>
  <si>
    <t>LindfieldU6 Bucks</t>
  </si>
  <si>
    <t>Sun</t>
  </si>
  <si>
    <t>LindfieldU6 Stags</t>
  </si>
  <si>
    <t>RosevilleU6 Cyclones</t>
  </si>
  <si>
    <t>WahroongaU6 Blue</t>
  </si>
  <si>
    <t>WahroongaU6 Gold</t>
  </si>
  <si>
    <t>WahroongaU6 Red</t>
  </si>
  <si>
    <t>WahroongaU6 Green</t>
  </si>
  <si>
    <t>Hunters HillU6 Magpies</t>
  </si>
  <si>
    <t>Hunters HillU6 Crows</t>
  </si>
  <si>
    <t>MosmanU6 Dolphins</t>
  </si>
  <si>
    <t>MosmanU6 Sharks</t>
  </si>
  <si>
    <t>MosmanU6 Whales</t>
  </si>
  <si>
    <t>Norths PiratesU6 Reds</t>
  </si>
  <si>
    <t>Norths PiratesU6 Black</t>
  </si>
  <si>
    <t>Fri</t>
  </si>
  <si>
    <t>WahroongaRound 9</t>
  </si>
  <si>
    <t>U7 black</t>
  </si>
  <si>
    <t>U7 green</t>
  </si>
  <si>
    <t>U7 gold</t>
  </si>
  <si>
    <t>U 9 Draft Team numbers</t>
  </si>
  <si>
    <t>U9 Team Numbers</t>
  </si>
  <si>
    <t>U9A</t>
  </si>
  <si>
    <t>U9B</t>
  </si>
  <si>
    <t>U9C</t>
  </si>
  <si>
    <t>U9D</t>
  </si>
  <si>
    <t>U9 Blues</t>
  </si>
  <si>
    <t>U9 blue</t>
  </si>
  <si>
    <t>U9 Reds</t>
  </si>
  <si>
    <t>U9 Cyclones</t>
  </si>
  <si>
    <t>U9 black</t>
  </si>
  <si>
    <t>U9 green</t>
  </si>
  <si>
    <t>U9 gold</t>
  </si>
  <si>
    <t>Number of home games - Byes</t>
  </si>
  <si>
    <t>Home Round (All Under 7)</t>
  </si>
  <si>
    <t>U7 Elks</t>
  </si>
  <si>
    <t>U7 Cockatoos</t>
  </si>
  <si>
    <t>U7 Marlins</t>
  </si>
  <si>
    <t>#Byes</t>
  </si>
  <si>
    <t>ChatswoodU7 Gold</t>
  </si>
  <si>
    <t>ChatswoodU7 Green</t>
  </si>
  <si>
    <t>HornsbyU7 Black</t>
  </si>
  <si>
    <t>HornsbyU7 Red</t>
  </si>
  <si>
    <t>KWPU7 blue</t>
  </si>
  <si>
    <t>KWPU7 Gold</t>
  </si>
  <si>
    <t>Lane CoveU7 Gold</t>
  </si>
  <si>
    <t>Lane CoveU7 Blue</t>
  </si>
  <si>
    <t>LindfieldU7 Bucks</t>
  </si>
  <si>
    <t>LindfieldU7 Stags</t>
  </si>
  <si>
    <t>Hassell Park 1C</t>
  </si>
  <si>
    <t>LindfieldU7 Elks</t>
  </si>
  <si>
    <t>Lofberg D</t>
  </si>
  <si>
    <t>RosevilleU7 Cyclones</t>
  </si>
  <si>
    <t>St IvesU7 Blues</t>
  </si>
  <si>
    <t>St IvesU7 Gold</t>
  </si>
  <si>
    <t>WahroongaU7 Blue</t>
  </si>
  <si>
    <t>WahroongaU7 Red</t>
  </si>
  <si>
    <t>WahroongaU7 Gold</t>
  </si>
  <si>
    <t>Hunters HillU7 Magpies</t>
  </si>
  <si>
    <t>Hunters HillU7 Crows</t>
  </si>
  <si>
    <t>Hunters HillU7 Cockatoos</t>
  </si>
  <si>
    <t>MosmanU7 Dolphins</t>
  </si>
  <si>
    <t>MosmanU7 Sharks</t>
  </si>
  <si>
    <t>MosmanU7 Stingrays</t>
  </si>
  <si>
    <t>MosmanU7 Whales</t>
  </si>
  <si>
    <t>Cliff 2C</t>
  </si>
  <si>
    <t>MosmanU7 Marlins</t>
  </si>
  <si>
    <t>Norths PiratesU7 Reds</t>
  </si>
  <si>
    <t>Norths PiratesU7 Black</t>
  </si>
  <si>
    <t>Mark Taylor C</t>
  </si>
  <si>
    <t>possible change</t>
  </si>
  <si>
    <t>St IvesRound 5</t>
  </si>
  <si>
    <t>Change</t>
  </si>
  <si>
    <t>change</t>
  </si>
  <si>
    <t>WahroongaRound 8</t>
  </si>
  <si>
    <t>St IvesRound 11</t>
  </si>
  <si>
    <t>Lane CoveRound 11</t>
  </si>
  <si>
    <t>Lindfield Round 12</t>
  </si>
  <si>
    <t>RosevilleRound 12</t>
  </si>
  <si>
    <t>Hassell Park 1D</t>
  </si>
  <si>
    <t>Hassel Park 1A</t>
  </si>
  <si>
    <t>Interdistrict Gala Round</t>
  </si>
  <si>
    <t xml:space="preserve">Lindfield </t>
  </si>
  <si>
    <t>U 8 Draft Team numbers</t>
  </si>
  <si>
    <t>Home Round (All Under 8)</t>
  </si>
  <si>
    <t>Home Round (All Age groups)</t>
  </si>
  <si>
    <t>U8 White</t>
  </si>
  <si>
    <t>U8 blue</t>
  </si>
  <si>
    <t>U8 Highlanders</t>
  </si>
  <si>
    <t>U8 Blues</t>
  </si>
  <si>
    <t>U8 Cockatoos</t>
  </si>
  <si>
    <t>U8 Reds</t>
  </si>
  <si>
    <t>Home Round</t>
  </si>
  <si>
    <t>ChatswoodU8 Gold</t>
  </si>
  <si>
    <t>ChatswoodU8 Green</t>
  </si>
  <si>
    <t>ChatswoodU8 Black</t>
  </si>
  <si>
    <t>ChatswoodU8 Blue</t>
  </si>
  <si>
    <t>HornsbyU8 Black</t>
  </si>
  <si>
    <t>KWPU8 blue</t>
  </si>
  <si>
    <t>KWPU8 Gold</t>
  </si>
  <si>
    <t>KWPU8 Black</t>
  </si>
  <si>
    <t>KWPU8 White</t>
  </si>
  <si>
    <t>Lane CoveU8 Gold</t>
  </si>
  <si>
    <t>Lane CoveU8 Blue</t>
  </si>
  <si>
    <t>RosevilleU8 Cyclones</t>
  </si>
  <si>
    <t>St IvesU8 Blues</t>
  </si>
  <si>
    <t>LindfieldU8 Bucks</t>
  </si>
  <si>
    <t>LindfieldU8 Stags</t>
  </si>
  <si>
    <t>LindfieldU8 Elks</t>
  </si>
  <si>
    <t>LindfieldU8 Highlanders</t>
  </si>
  <si>
    <t>WahroongaU8 Blue</t>
  </si>
  <si>
    <t>WahroongaU8 Red</t>
  </si>
  <si>
    <t>WahroongaU8 Gold</t>
  </si>
  <si>
    <t>Hunters HillU8 Crows</t>
  </si>
  <si>
    <t>Hunters HillU8 Magpies</t>
  </si>
  <si>
    <t>Hunters HillRound 4</t>
  </si>
  <si>
    <t>Hunters HillU8 Cockatoos</t>
  </si>
  <si>
    <t>MosmanU8 Dolphins</t>
  </si>
  <si>
    <t>MosmanU8 Sharks</t>
  </si>
  <si>
    <t>MosmanU8 Stingrays</t>
  </si>
  <si>
    <t>MosmanU8 Whales</t>
  </si>
  <si>
    <t>MosmanU8 Marlins</t>
  </si>
  <si>
    <t>Norths PiratesU8 Black</t>
  </si>
  <si>
    <t>Norths PiratesU8 Reds</t>
  </si>
  <si>
    <t>LindfieldRound 6</t>
  </si>
  <si>
    <t>Boronia 2E</t>
  </si>
  <si>
    <t>Boronia 2F</t>
  </si>
  <si>
    <t>MosmanRound 7</t>
  </si>
  <si>
    <t>bye</t>
  </si>
  <si>
    <t>sat</t>
  </si>
  <si>
    <t>Lane CoveRound 12</t>
  </si>
  <si>
    <t>KWPRound 13</t>
  </si>
  <si>
    <t>sun</t>
  </si>
  <si>
    <t>Home Round (All Under 9)</t>
  </si>
  <si>
    <t>U9 White</t>
  </si>
  <si>
    <t>U9 Elks</t>
  </si>
  <si>
    <t>U9 Cockatoos</t>
  </si>
  <si>
    <t>U9 Wagtails</t>
  </si>
  <si>
    <t>ChatswoodU9 Gold</t>
  </si>
  <si>
    <t>ChatswoodU9 Green</t>
  </si>
  <si>
    <t>Rawson North</t>
  </si>
  <si>
    <t>HornsbyU9 Black</t>
  </si>
  <si>
    <t>Rawson South</t>
  </si>
  <si>
    <t>KWPU9 blue</t>
  </si>
  <si>
    <t>KWPU9 Gold</t>
  </si>
  <si>
    <t>Lane CoveU9 Gold</t>
  </si>
  <si>
    <t>Lane CoveU9 Blue</t>
  </si>
  <si>
    <t>Lane CoveU9 white</t>
  </si>
  <si>
    <t>LindfieldU9 Stags</t>
  </si>
  <si>
    <t>LindfieldU9 Elks</t>
  </si>
  <si>
    <t>Roseville 1H</t>
  </si>
  <si>
    <t>RosevilleU9 Cyclones</t>
  </si>
  <si>
    <t>St IvesU9 Blues</t>
  </si>
  <si>
    <t>WahroongaU9 Blue</t>
  </si>
  <si>
    <t>WahroongaU9 Red</t>
  </si>
  <si>
    <t>WahroongaU9 Gold</t>
  </si>
  <si>
    <t>WahroongaU9 Green</t>
  </si>
  <si>
    <t>Hunters HillU9 Crows</t>
  </si>
  <si>
    <t>Hunters HillU9 Magpies</t>
  </si>
  <si>
    <t>Hunters HillU9 Cockatoos</t>
  </si>
  <si>
    <t>Hunters HillU9 Wagtails</t>
  </si>
  <si>
    <t>MosmanU9 Dolphins</t>
  </si>
  <si>
    <t>MosmanU9 Sharks</t>
  </si>
  <si>
    <t>MosmanU9 Stingrays</t>
  </si>
  <si>
    <t>MosmanU9 Whales</t>
  </si>
  <si>
    <t>Norths PiratesU9 Reds</t>
  </si>
  <si>
    <t>Norths PiratesU9 Black</t>
  </si>
  <si>
    <t>Norths PiratesU9 Gold</t>
  </si>
  <si>
    <t>Mark Taylor F</t>
  </si>
  <si>
    <t>Tunk F</t>
  </si>
  <si>
    <t>Gordon Village Cup</t>
  </si>
  <si>
    <t>HH Magpies</t>
  </si>
  <si>
    <t>HH Crows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</si>
</sst>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1"/>
      <color rgb="FF000000"/>
      <name val="Calibri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D8D8D8"/>
      <name val="Calibri"/>
      <family val="2"/>
    </font>
    <font>
      <i/>
      <sz val="11"/>
      <color rgb="FFFF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000000"/>
        <bgColor rgb="FF000000"/>
      </patternFill>
    </fill>
    <fill>
      <patternFill patternType="solid">
        <fgColor rgb="FFFBE4D5"/>
        <bgColor rgb="FFFBE4D5"/>
      </patternFill>
    </fill>
    <fill>
      <patternFill patternType="solid">
        <fgColor rgb="FFC00000"/>
        <bgColor rgb="FFC00000"/>
      </patternFill>
    </fill>
    <fill>
      <patternFill patternType="solid">
        <fgColor rgb="FF4472C4"/>
        <bgColor rgb="FF4472C4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7030A0"/>
        <bgColor rgb="FF7030A0"/>
      </patternFill>
    </fill>
    <fill>
      <patternFill patternType="solid">
        <fgColor rgb="FFFFC000"/>
        <bgColor rgb="FFFFC000"/>
      </patternFill>
    </fill>
    <fill>
      <patternFill patternType="solid">
        <fgColor rgb="FFAEABAB"/>
        <bgColor rgb="FFAEABAB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A5A5A5"/>
        <bgColor rgb="FFA5A5A5"/>
      </patternFill>
    </fill>
    <fill>
      <patternFill patternType="solid">
        <fgColor rgb="FFC6E0B4"/>
        <bgColor rgb="FFC6E0B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6" fillId="0" borderId="9"/>
    <xf numFmtId="0" fontId="6" fillId="0" borderId="9"/>
    <xf numFmtId="0" fontId="6" fillId="0" borderId="9"/>
  </cellStyleXfs>
  <cellXfs count="146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vertical="top"/>
    </xf>
    <xf numFmtId="0" fontId="1" fillId="4" borderId="1" xfId="0" applyFont="1" applyFill="1" applyBorder="1"/>
    <xf numFmtId="0" fontId="3" fillId="5" borderId="2" xfId="0" applyFont="1" applyFill="1" applyBorder="1" applyAlignment="1">
      <alignment vertical="top"/>
    </xf>
    <xf numFmtId="0" fontId="3" fillId="6" borderId="2" xfId="0" applyFont="1" applyFill="1" applyBorder="1" applyAlignment="1">
      <alignment vertical="top"/>
    </xf>
    <xf numFmtId="0" fontId="3" fillId="7" borderId="2" xfId="0" applyFont="1" applyFill="1" applyBorder="1" applyAlignment="1">
      <alignment vertical="top"/>
    </xf>
    <xf numFmtId="0" fontId="3" fillId="8" borderId="2" xfId="0" applyFont="1" applyFill="1" applyBorder="1" applyAlignment="1">
      <alignment vertical="top"/>
    </xf>
    <xf numFmtId="0" fontId="3" fillId="9" borderId="2" xfId="0" applyFont="1" applyFill="1" applyBorder="1" applyAlignment="1">
      <alignment vertical="top"/>
    </xf>
    <xf numFmtId="0" fontId="3" fillId="10" borderId="2" xfId="0" applyFont="1" applyFill="1" applyBorder="1" applyAlignment="1">
      <alignment vertical="top"/>
    </xf>
    <xf numFmtId="0" fontId="3" fillId="11" borderId="2" xfId="0" applyFont="1" applyFill="1" applyBorder="1" applyAlignment="1">
      <alignment vertical="top"/>
    </xf>
    <xf numFmtId="0" fontId="3" fillId="12" borderId="2" xfId="0" applyFont="1" applyFill="1" applyBorder="1" applyAlignment="1">
      <alignment vertical="top"/>
    </xf>
    <xf numFmtId="0" fontId="3" fillId="13" borderId="2" xfId="0" applyFont="1" applyFill="1" applyBorder="1" applyAlignment="1">
      <alignment vertical="top"/>
    </xf>
    <xf numFmtId="0" fontId="3" fillId="14" borderId="2" xfId="0" applyFont="1" applyFill="1" applyBorder="1" applyAlignment="1">
      <alignment vertical="top"/>
    </xf>
    <xf numFmtId="0" fontId="0" fillId="0" borderId="0" xfId="0" applyFont="1"/>
    <xf numFmtId="0" fontId="3" fillId="0" borderId="3" xfId="0" applyFont="1" applyBorder="1" applyAlignment="1">
      <alignment vertical="top"/>
    </xf>
    <xf numFmtId="0" fontId="4" fillId="0" borderId="3" xfId="0" applyFont="1" applyBorder="1"/>
    <xf numFmtId="0" fontId="5" fillId="0" borderId="0" xfId="0" applyFont="1"/>
    <xf numFmtId="0" fontId="3" fillId="3" borderId="1" xfId="0" applyFont="1" applyFill="1" applyBorder="1" applyAlignment="1">
      <alignment vertical="top"/>
    </xf>
    <xf numFmtId="0" fontId="6" fillId="0" borderId="4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wrapText="1"/>
    </xf>
    <xf numFmtId="1" fontId="0" fillId="0" borderId="0" xfId="0" applyNumberFormat="1" applyFont="1"/>
    <xf numFmtId="0" fontId="3" fillId="6" borderId="1" xfId="0" applyFont="1" applyFill="1" applyBorder="1" applyAlignment="1">
      <alignment vertical="top"/>
    </xf>
    <xf numFmtId="0" fontId="7" fillId="0" borderId="6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wrapText="1"/>
    </xf>
    <xf numFmtId="0" fontId="3" fillId="8" borderId="1" xfId="0" applyFont="1" applyFill="1" applyBorder="1" applyAlignment="1">
      <alignment vertical="top"/>
    </xf>
    <xf numFmtId="0" fontId="0" fillId="0" borderId="6" xfId="0" applyFont="1" applyBorder="1" applyAlignment="1">
      <alignment horizontal="right" vertical="top" wrapText="1"/>
    </xf>
    <xf numFmtId="0" fontId="3" fillId="7" borderId="1" xfId="0" applyFont="1" applyFill="1" applyBorder="1" applyAlignment="1">
      <alignment vertical="top"/>
    </xf>
    <xf numFmtId="0" fontId="3" fillId="10" borderId="1" xfId="0" applyFont="1" applyFill="1" applyBorder="1" applyAlignment="1">
      <alignment vertical="top"/>
    </xf>
    <xf numFmtId="0" fontId="3" fillId="11" borderId="1" xfId="0" applyFont="1" applyFill="1" applyBorder="1" applyAlignment="1">
      <alignment vertical="top"/>
    </xf>
    <xf numFmtId="0" fontId="3" fillId="9" borderId="1" xfId="0" applyFont="1" applyFill="1" applyBorder="1" applyAlignment="1">
      <alignment vertical="top"/>
    </xf>
    <xf numFmtId="0" fontId="3" fillId="13" borderId="1" xfId="0" applyFont="1" applyFill="1" applyBorder="1" applyAlignment="1">
      <alignment vertical="top"/>
    </xf>
    <xf numFmtId="0" fontId="3" fillId="12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3" fillId="14" borderId="1" xfId="0" applyFont="1" applyFill="1" applyBorder="1" applyAlignment="1">
      <alignment vertical="top"/>
    </xf>
    <xf numFmtId="0" fontId="7" fillId="0" borderId="0" xfId="0" applyFont="1"/>
    <xf numFmtId="0" fontId="7" fillId="15" borderId="1" xfId="0" applyFont="1" applyFill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5" fillId="0" borderId="0" xfId="0" applyNumberFormat="1" applyFont="1"/>
    <xf numFmtId="0" fontId="3" fillId="13" borderId="10" xfId="0" applyFont="1" applyFill="1" applyBorder="1" applyAlignment="1">
      <alignment vertical="top"/>
    </xf>
    <xf numFmtId="0" fontId="7" fillId="16" borderId="11" xfId="0" applyFont="1" applyFill="1" applyBorder="1"/>
    <xf numFmtId="164" fontId="0" fillId="0" borderId="0" xfId="0" applyNumberFormat="1" applyFont="1"/>
    <xf numFmtId="0" fontId="3" fillId="17" borderId="2" xfId="0" applyFont="1" applyFill="1" applyBorder="1" applyAlignment="1">
      <alignment vertical="top"/>
    </xf>
    <xf numFmtId="0" fontId="0" fillId="17" borderId="1" xfId="0" applyFont="1" applyFill="1" applyBorder="1"/>
    <xf numFmtId="0" fontId="5" fillId="17" borderId="1" xfId="0" applyFont="1" applyFill="1" applyBorder="1"/>
    <xf numFmtId="0" fontId="1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0" fontId="11" fillId="0" borderId="0" xfId="0" applyNumberFormat="1" applyFont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20" fontId="0" fillId="1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20" fontId="13" fillId="0" borderId="0" xfId="0" applyNumberFormat="1" applyFont="1" applyAlignment="1">
      <alignment horizontal="center"/>
    </xf>
    <xf numFmtId="20" fontId="13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0" fontId="14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20" fontId="11" fillId="10" borderId="0" xfId="0" applyNumberFormat="1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0" fillId="1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0" fontId="0" fillId="1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18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20" fontId="5" fillId="8" borderId="0" xfId="0" applyNumberFormat="1" applyFont="1" applyFill="1" applyAlignment="1">
      <alignment horizontal="center" vertical="center"/>
    </xf>
    <xf numFmtId="20" fontId="0" fillId="8" borderId="0" xfId="0" applyNumberFormat="1" applyFont="1" applyFill="1" applyAlignment="1">
      <alignment horizontal="center" vertical="center"/>
    </xf>
    <xf numFmtId="0" fontId="0" fillId="19" borderId="0" xfId="0" applyFont="1" applyFill="1" applyAlignment="1">
      <alignment horizontal="center" vertical="center"/>
    </xf>
    <xf numFmtId="164" fontId="0" fillId="19" borderId="0" xfId="0" applyNumberFormat="1" applyFont="1" applyFill="1" applyAlignment="1">
      <alignment horizontal="center" vertical="center"/>
    </xf>
    <xf numFmtId="0" fontId="0" fillId="19" borderId="1" xfId="0" applyFont="1" applyFill="1" applyBorder="1" applyAlignment="1">
      <alignment horizontal="center" vertical="center"/>
    </xf>
    <xf numFmtId="164" fontId="0" fillId="19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6" fillId="2" borderId="6" xfId="0" applyFont="1" applyFill="1" applyBorder="1" applyAlignment="1">
      <alignment horizontal="right" wrapText="1"/>
    </xf>
    <xf numFmtId="164" fontId="7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4" borderId="1" xfId="0" applyFont="1" applyFill="1" applyBorder="1"/>
    <xf numFmtId="0" fontId="3" fillId="0" borderId="0" xfId="0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20" borderId="1" xfId="0" applyFont="1" applyFill="1" applyBorder="1"/>
    <xf numFmtId="164" fontId="0" fillId="0" borderId="0" xfId="0" applyNumberFormat="1" applyFont="1" applyAlignment="1">
      <alignment horizontal="center"/>
    </xf>
    <xf numFmtId="20" fontId="7" fillId="0" borderId="0" xfId="0" applyNumberFormat="1" applyFont="1" applyAlignment="1">
      <alignment horizontal="center" vertical="center"/>
    </xf>
    <xf numFmtId="0" fontId="3" fillId="21" borderId="2" xfId="0" applyFont="1" applyFill="1" applyBorder="1" applyAlignment="1">
      <alignment vertical="top"/>
    </xf>
    <xf numFmtId="164" fontId="0" fillId="0" borderId="0" xfId="0" applyNumberFormat="1" applyFont="1" applyAlignment="1">
      <alignment vertical="center"/>
    </xf>
    <xf numFmtId="0" fontId="3" fillId="14" borderId="10" xfId="0" applyFont="1" applyFill="1" applyBorder="1" applyAlignment="1">
      <alignment vertical="top"/>
    </xf>
    <xf numFmtId="0" fontId="3" fillId="0" borderId="13" xfId="0" applyFont="1" applyBorder="1" applyAlignment="1">
      <alignment horizontal="center" vertical="center"/>
    </xf>
    <xf numFmtId="0" fontId="7" fillId="0" borderId="13" xfId="0" applyFont="1" applyBorder="1"/>
    <xf numFmtId="0" fontId="3" fillId="3" borderId="14" xfId="0" applyFont="1" applyFill="1" applyBorder="1" applyAlignment="1">
      <alignment vertical="top"/>
    </xf>
    <xf numFmtId="0" fontId="0" fillId="0" borderId="13" xfId="0" applyFont="1" applyBorder="1"/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/>
    <xf numFmtId="164" fontId="3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15" xfId="0" applyFont="1" applyBorder="1"/>
    <xf numFmtId="14" fontId="5" fillId="0" borderId="15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20" fontId="5" fillId="23" borderId="15" xfId="0" applyNumberFormat="1" applyFont="1" applyFill="1" applyBorder="1" applyAlignment="1">
      <alignment horizontal="center" vertical="center"/>
    </xf>
    <xf numFmtId="14" fontId="5" fillId="23" borderId="15" xfId="0" applyNumberFormat="1" applyFont="1" applyFill="1" applyBorder="1" applyAlignment="1">
      <alignment horizontal="center" vertical="center"/>
    </xf>
    <xf numFmtId="164" fontId="5" fillId="23" borderId="15" xfId="0" applyNumberFormat="1" applyFont="1" applyFill="1" applyBorder="1" applyAlignment="1">
      <alignment horizontal="center" vertical="center"/>
    </xf>
    <xf numFmtId="0" fontId="5" fillId="23" borderId="15" xfId="0" applyFont="1" applyFill="1" applyBorder="1" applyAlignment="1">
      <alignment horizontal="center" vertical="center"/>
    </xf>
    <xf numFmtId="0" fontId="5" fillId="24" borderId="15" xfId="0" applyFont="1" applyFill="1" applyBorder="1" applyAlignment="1">
      <alignment horizontal="center" vertical="center"/>
    </xf>
    <xf numFmtId="0" fontId="0" fillId="0" borderId="15" xfId="0" applyFont="1" applyBorder="1" applyAlignment="1"/>
    <xf numFmtId="20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6" fillId="24" borderId="15" xfId="0" applyFont="1" applyFill="1" applyBorder="1" applyAlignment="1">
      <alignment horizontal="center" vertical="center"/>
    </xf>
    <xf numFmtId="14" fontId="16" fillId="0" borderId="15" xfId="0" applyNumberFormat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16" fillId="25" borderId="0" xfId="0" applyFont="1" applyFill="1" applyAlignment="1">
      <alignment horizontal="center" vertical="center"/>
    </xf>
    <xf numFmtId="0" fontId="16" fillId="24" borderId="9" xfId="1" applyFont="1" applyFill="1" applyBorder="1" applyAlignment="1">
      <alignment horizontal="center" vertical="center"/>
    </xf>
    <xf numFmtId="0" fontId="16" fillId="22" borderId="9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7" fillId="15" borderId="8" xfId="0" applyFont="1" applyFill="1" applyBorder="1" applyAlignment="1">
      <alignment horizontal="center"/>
    </xf>
    <xf numFmtId="0" fontId="8" fillId="0" borderId="9" xfId="0" applyFont="1" applyBorder="1"/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</sheetPr>
  <dimension ref="A1:T1000"/>
  <sheetViews>
    <sheetView tabSelected="1" workbookViewId="0"/>
  </sheetViews>
  <sheetFormatPr baseColWidth="10" defaultColWidth="14.5" defaultRowHeight="15" customHeight="1" x14ac:dyDescent="0.2"/>
  <cols>
    <col min="1" max="1" width="5.83203125" customWidth="1"/>
    <col min="2" max="5" width="19.1640625" customWidth="1"/>
    <col min="6" max="6" width="14.1640625" hidden="1" customWidth="1"/>
    <col min="7" max="7" width="74.6640625" hidden="1" customWidth="1"/>
    <col min="8" max="20" width="9.1640625" customWidth="1"/>
  </cols>
  <sheetData>
    <row r="1" spans="1:20" ht="13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3.5" customHeight="1" x14ac:dyDescent="0.2">
      <c r="A3" s="3" t="s">
        <v>0</v>
      </c>
      <c r="B3" s="4" t="s">
        <v>1</v>
      </c>
      <c r="C3" s="4" t="s">
        <v>2</v>
      </c>
      <c r="D3" s="4"/>
      <c r="E3" s="4" t="s">
        <v>3</v>
      </c>
      <c r="F3" s="4" t="s">
        <v>4</v>
      </c>
      <c r="G3" s="4" t="s">
        <v>5</v>
      </c>
      <c r="H3" s="2"/>
      <c r="I3" s="5"/>
      <c r="J3" s="5" t="s">
        <v>6</v>
      </c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3.5" customHeight="1" x14ac:dyDescent="0.2">
      <c r="A4" s="142">
        <v>1</v>
      </c>
      <c r="B4" s="7" t="s">
        <v>7</v>
      </c>
      <c r="C4" s="7" t="s">
        <v>7</v>
      </c>
      <c r="D4" s="8"/>
      <c r="E4" s="7" t="s">
        <v>7</v>
      </c>
      <c r="F4" s="5">
        <f t="shared" ref="F4:F93" si="0">COUNTA(B4:E4)</f>
        <v>3</v>
      </c>
      <c r="G4" s="5" t="str">
        <f t="shared" ref="G4:G93" si="1">B4&amp;C4&amp;D4&amp;E4</f>
        <v>ChatswoodRound 1ChatswoodRound 1ChatswoodRound 1</v>
      </c>
      <c r="H4" s="2"/>
      <c r="I4" s="7" t="s">
        <v>8</v>
      </c>
      <c r="J4" s="5">
        <f>COUNTIFS($G$3:$G$100,"*chatswood*",$F$3:$F$100,4)</f>
        <v>5</v>
      </c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3.5" customHeight="1" x14ac:dyDescent="0.2">
      <c r="A5" s="143"/>
      <c r="B5" s="9" t="s">
        <v>9</v>
      </c>
      <c r="C5" s="9" t="s">
        <v>9</v>
      </c>
      <c r="D5" s="9" t="s">
        <v>9</v>
      </c>
      <c r="E5" s="9" t="s">
        <v>9</v>
      </c>
      <c r="F5" s="5">
        <f t="shared" si="0"/>
        <v>4</v>
      </c>
      <c r="G5" s="5" t="str">
        <f t="shared" si="1"/>
        <v>MosmanRound 1MosmanRound 1MosmanRound 1MosmanRound 1</v>
      </c>
      <c r="H5" s="2"/>
      <c r="I5" s="10" t="s">
        <v>10</v>
      </c>
      <c r="J5" s="5">
        <f>COUNTIFS($G$3:$G$100,"*hornsby*",$F$3:$F$100,4)</f>
        <v>6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3.5" customHeight="1" x14ac:dyDescent="0.2">
      <c r="A6" s="143"/>
      <c r="B6" s="11" t="s">
        <v>11</v>
      </c>
      <c r="C6" s="11" t="s">
        <v>11</v>
      </c>
      <c r="D6" s="11" t="s">
        <v>11</v>
      </c>
      <c r="E6" s="11" t="s">
        <v>11</v>
      </c>
      <c r="F6" s="5">
        <f t="shared" si="0"/>
        <v>4</v>
      </c>
      <c r="G6" s="5" t="str">
        <f t="shared" si="1"/>
        <v>Lane CoveRound 1Lane CoveRound 1Lane CoveRound 1Lane CoveRound 1</v>
      </c>
      <c r="H6" s="2"/>
      <c r="I6" s="12" t="s">
        <v>12</v>
      </c>
      <c r="J6" s="5">
        <f>COUNTIFS($G$3:$G$100,"*kwp*",$F$3:$F$100,4)</f>
        <v>5</v>
      </c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3.5" customHeight="1" x14ac:dyDescent="0.2">
      <c r="A7" s="143"/>
      <c r="B7" s="13" t="s">
        <v>13</v>
      </c>
      <c r="C7" s="13" t="s">
        <v>13</v>
      </c>
      <c r="D7" s="13" t="s">
        <v>13</v>
      </c>
      <c r="E7" s="13" t="s">
        <v>13</v>
      </c>
      <c r="F7" s="5">
        <f t="shared" si="0"/>
        <v>4</v>
      </c>
      <c r="G7" s="5" t="str">
        <f t="shared" si="1"/>
        <v>St IvesRound 1St IvesRound 1St IvesRound 1St IvesRound 1</v>
      </c>
      <c r="H7" s="2"/>
      <c r="I7" s="11" t="s">
        <v>14</v>
      </c>
      <c r="J7" s="5">
        <f>COUNTIFS($G$3:$G$100,"*lane cove*",$F$3:$F$100,4)</f>
        <v>6</v>
      </c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3.5" customHeight="1" x14ac:dyDescent="0.2">
      <c r="A8" s="143"/>
      <c r="B8" s="12" t="s">
        <v>15</v>
      </c>
      <c r="C8" s="12" t="s">
        <v>15</v>
      </c>
      <c r="D8" s="12" t="s">
        <v>15</v>
      </c>
      <c r="E8" s="12" t="s">
        <v>15</v>
      </c>
      <c r="F8" s="5">
        <f t="shared" si="0"/>
        <v>4</v>
      </c>
      <c r="G8" s="5" t="str">
        <f t="shared" si="1"/>
        <v>KWPRound 1KWPRound 1KWPRound 1KWPRound 1</v>
      </c>
      <c r="H8" s="2"/>
      <c r="I8" s="14" t="s">
        <v>16</v>
      </c>
      <c r="J8" s="5">
        <f>COUNTIFS($G$3:$G$100,"*lindfield*",$F$3:$F$100,4)</f>
        <v>5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3.5" customHeight="1" x14ac:dyDescent="0.2">
      <c r="A9" s="143"/>
      <c r="B9" s="8"/>
      <c r="C9" s="8"/>
      <c r="D9" s="8"/>
      <c r="E9" s="15" t="s">
        <v>17</v>
      </c>
      <c r="F9" s="5">
        <f t="shared" si="0"/>
        <v>1</v>
      </c>
      <c r="G9" s="5" t="str">
        <f t="shared" si="1"/>
        <v>RosevilleRound 1</v>
      </c>
      <c r="H9" s="2"/>
      <c r="I9" s="15" t="s">
        <v>18</v>
      </c>
      <c r="J9" s="5">
        <f>COUNTIFS($G$3:$G$100,"*roseville*",$F$3:$F$100,4)</f>
        <v>5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3.5" customHeight="1" x14ac:dyDescent="0.2">
      <c r="A10" s="143"/>
      <c r="B10" s="8"/>
      <c r="C10" s="8"/>
      <c r="D10" s="8"/>
      <c r="E10" s="16" t="s">
        <v>19</v>
      </c>
      <c r="F10" s="5">
        <f t="shared" si="0"/>
        <v>1</v>
      </c>
      <c r="G10" s="5" t="str">
        <f t="shared" si="1"/>
        <v>Hunters HillRound 1</v>
      </c>
      <c r="H10" s="2"/>
      <c r="I10" s="13" t="s">
        <v>20</v>
      </c>
      <c r="J10" s="5">
        <f>COUNTIFS($G$3:$G$100,"*ives*",$F$3:$F$100,4)</f>
        <v>5</v>
      </c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3.5" customHeight="1" x14ac:dyDescent="0.2">
      <c r="A11" s="142">
        <v>2</v>
      </c>
      <c r="B11" s="11" t="s">
        <v>21</v>
      </c>
      <c r="C11" s="11" t="s">
        <v>21</v>
      </c>
      <c r="D11" s="11" t="s">
        <v>21</v>
      </c>
      <c r="E11" s="11" t="s">
        <v>21</v>
      </c>
      <c r="F11" s="5">
        <f t="shared" si="0"/>
        <v>4</v>
      </c>
      <c r="G11" s="5" t="str">
        <f t="shared" si="1"/>
        <v>Lane CoveRound 2Lane CoveRound 2Lane CoveRound 2Lane CoveRound 2</v>
      </c>
      <c r="H11" s="2"/>
      <c r="I11" s="17" t="s">
        <v>22</v>
      </c>
      <c r="J11" s="5">
        <f>COUNTIFS($G$3:$G$100,"*wahroonga*",$F$3:$F$100,4)</f>
        <v>6</v>
      </c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3.5" customHeight="1" x14ac:dyDescent="0.2">
      <c r="A12" s="143"/>
      <c r="B12" s="14" t="s">
        <v>23</v>
      </c>
      <c r="C12" s="14" t="s">
        <v>23</v>
      </c>
      <c r="D12" s="14" t="s">
        <v>23</v>
      </c>
      <c r="E12" s="14" t="s">
        <v>23</v>
      </c>
      <c r="F12" s="5">
        <f t="shared" si="0"/>
        <v>4</v>
      </c>
      <c r="G12" s="5" t="str">
        <f t="shared" si="1"/>
        <v>LindfieldRound 2LindfieldRound 2LindfieldRound 2LindfieldRound 2</v>
      </c>
      <c r="H12" s="2"/>
      <c r="I12" s="16" t="s">
        <v>24</v>
      </c>
      <c r="J12" s="5">
        <f>COUNTIFS($G$3:$G$100,"*hunters hill*",$F$3:$F$100,4)</f>
        <v>5</v>
      </c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3.5" customHeight="1" x14ac:dyDescent="0.2">
      <c r="A13" s="143"/>
      <c r="B13" s="8"/>
      <c r="C13" s="18" t="s">
        <v>25</v>
      </c>
      <c r="D13" s="18" t="s">
        <v>25</v>
      </c>
      <c r="E13" s="18" t="s">
        <v>25</v>
      </c>
      <c r="F13" s="5">
        <f t="shared" si="0"/>
        <v>3</v>
      </c>
      <c r="G13" s="5" t="str">
        <f t="shared" si="1"/>
        <v>Norths PiratesRound 2Norths PiratesRound 2Norths PiratesRound 2</v>
      </c>
      <c r="H13" s="2"/>
      <c r="I13" s="9" t="s">
        <v>26</v>
      </c>
      <c r="J13" s="5">
        <f>COUNTIFS($G$3:$G$100,"*mosman*",$F$3:$F$100,4)</f>
        <v>5</v>
      </c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3.5" customHeight="1" x14ac:dyDescent="0.2">
      <c r="A14" s="143"/>
      <c r="B14" s="17" t="s">
        <v>27</v>
      </c>
      <c r="C14" s="17" t="s">
        <v>27</v>
      </c>
      <c r="D14" s="17" t="s">
        <v>27</v>
      </c>
      <c r="E14" s="17" t="s">
        <v>27</v>
      </c>
      <c r="F14" s="5">
        <f t="shared" si="0"/>
        <v>4</v>
      </c>
      <c r="G14" s="5" t="str">
        <f t="shared" si="1"/>
        <v>WahroongaRound 2WahroongaRound 2WahroongaRound 2WahroongaRound 2</v>
      </c>
      <c r="H14" s="2"/>
      <c r="I14" s="18" t="s">
        <v>28</v>
      </c>
      <c r="J14" s="5">
        <f>COUNTIFS($G$3:$G$100,"*pirates*",$F$3:$F$100,4)</f>
        <v>5</v>
      </c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3.5" customHeight="1" x14ac:dyDescent="0.2">
      <c r="A15" s="143"/>
      <c r="B15" s="12" t="s">
        <v>29</v>
      </c>
      <c r="C15" s="8"/>
      <c r="D15" s="8"/>
      <c r="E15" s="12" t="s">
        <v>29</v>
      </c>
      <c r="F15" s="5">
        <f t="shared" si="0"/>
        <v>2</v>
      </c>
      <c r="G15" s="5" t="str">
        <f t="shared" si="1"/>
        <v>KWPRound 2KWPRound 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3.5" customHeight="1" x14ac:dyDescent="0.2">
      <c r="A16" s="143"/>
      <c r="B16" s="8"/>
      <c r="C16" s="15" t="s">
        <v>30</v>
      </c>
      <c r="D16" s="8"/>
      <c r="E16" s="8"/>
      <c r="F16" s="5">
        <f t="shared" si="0"/>
        <v>1</v>
      </c>
      <c r="G16" s="5" t="str">
        <f t="shared" si="1"/>
        <v>RosevilleRound 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3.5" customHeight="1" x14ac:dyDescent="0.2">
      <c r="A17" s="143"/>
      <c r="B17" s="8"/>
      <c r="C17" s="8"/>
      <c r="D17" s="8"/>
      <c r="E17" s="16" t="s">
        <v>31</v>
      </c>
      <c r="F17" s="5">
        <f t="shared" si="0"/>
        <v>1</v>
      </c>
      <c r="G17" s="5" t="str">
        <f t="shared" si="1"/>
        <v>Hunters HillRound 2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3.5" customHeight="1" x14ac:dyDescent="0.2">
      <c r="A18" s="142">
        <v>3</v>
      </c>
      <c r="B18" s="10" t="s">
        <v>32</v>
      </c>
      <c r="C18" s="10" t="s">
        <v>32</v>
      </c>
      <c r="D18" s="10" t="s">
        <v>32</v>
      </c>
      <c r="E18" s="10" t="s">
        <v>32</v>
      </c>
      <c r="F18" s="5">
        <f t="shared" si="0"/>
        <v>4</v>
      </c>
      <c r="G18" s="5" t="str">
        <f t="shared" si="1"/>
        <v>HornsbyRound 3HornsbyRound 3HornsbyRound 3HornsbyRound 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3.5" customHeight="1" x14ac:dyDescent="0.2">
      <c r="A19" s="143"/>
      <c r="B19" s="15" t="s">
        <v>33</v>
      </c>
      <c r="C19" s="15" t="s">
        <v>33</v>
      </c>
      <c r="D19" s="15" t="s">
        <v>33</v>
      </c>
      <c r="E19" s="15" t="s">
        <v>33</v>
      </c>
      <c r="F19" s="5">
        <f t="shared" si="0"/>
        <v>4</v>
      </c>
      <c r="G19" s="5" t="str">
        <f t="shared" si="1"/>
        <v>RosevilleRound 3RosevilleRound 3RosevilleRound 3RosevilleRound 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3.5" customHeight="1" x14ac:dyDescent="0.2">
      <c r="A20" s="143"/>
      <c r="B20" s="7" t="s">
        <v>34</v>
      </c>
      <c r="C20" s="7" t="s">
        <v>34</v>
      </c>
      <c r="D20" s="7" t="s">
        <v>34</v>
      </c>
      <c r="E20" s="7" t="s">
        <v>34</v>
      </c>
      <c r="F20" s="5">
        <f t="shared" si="0"/>
        <v>4</v>
      </c>
      <c r="G20" s="5" t="str">
        <f t="shared" si="1"/>
        <v>ChatswoodRound 3ChatswoodRound 3ChatswoodRound 3ChatswoodRound 3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3.5" customHeight="1" x14ac:dyDescent="0.2">
      <c r="A21" s="143"/>
      <c r="B21" s="13" t="s">
        <v>35</v>
      </c>
      <c r="C21" s="8"/>
      <c r="D21" s="8"/>
      <c r="E21" s="13" t="s">
        <v>35</v>
      </c>
      <c r="F21" s="5">
        <f t="shared" si="0"/>
        <v>2</v>
      </c>
      <c r="G21" s="5" t="str">
        <f t="shared" si="1"/>
        <v>St IvesRound 3St IvesRound 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3.5" customHeight="1" x14ac:dyDescent="0.2">
      <c r="A22" s="143"/>
      <c r="B22" s="16" t="s">
        <v>36</v>
      </c>
      <c r="C22" s="16" t="s">
        <v>36</v>
      </c>
      <c r="D22" s="16" t="s">
        <v>36</v>
      </c>
      <c r="E22" s="16" t="s">
        <v>36</v>
      </c>
      <c r="F22" s="5">
        <f t="shared" si="0"/>
        <v>4</v>
      </c>
      <c r="G22" s="5" t="str">
        <f t="shared" si="1"/>
        <v>Hunters HillRound 3Hunters HillRound 3Hunters HillRound 3Hunters HillRound 3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3.5" customHeight="1" x14ac:dyDescent="0.2">
      <c r="A23" s="143"/>
      <c r="B23" s="18" t="s">
        <v>37</v>
      </c>
      <c r="C23" s="18" t="s">
        <v>37</v>
      </c>
      <c r="D23" s="18" t="s">
        <v>37</v>
      </c>
      <c r="E23" s="18" t="s">
        <v>37</v>
      </c>
      <c r="F23" s="5">
        <f t="shared" si="0"/>
        <v>4</v>
      </c>
      <c r="G23" s="5" t="str">
        <f t="shared" si="1"/>
        <v>Norths PiratesRound 3Norths PiratesRound 3Norths PiratesRound 3Norths PiratesRound 3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3.5" customHeight="1" x14ac:dyDescent="0.2">
      <c r="A24" s="143"/>
      <c r="B24" s="8"/>
      <c r="C24" s="12" t="s">
        <v>38</v>
      </c>
      <c r="D24" s="12" t="s">
        <v>38</v>
      </c>
      <c r="E24" s="12" t="s">
        <v>38</v>
      </c>
      <c r="F24" s="5">
        <f t="shared" si="0"/>
        <v>3</v>
      </c>
      <c r="G24" s="5" t="str">
        <f t="shared" si="1"/>
        <v>KWPRound 3KWPRound 3KWPRound 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3.5" customHeight="1" x14ac:dyDescent="0.2">
      <c r="A25" s="143"/>
      <c r="B25" s="8"/>
      <c r="C25" s="8"/>
      <c r="D25" s="8"/>
      <c r="E25" s="14" t="s">
        <v>39</v>
      </c>
      <c r="F25" s="5">
        <f t="shared" si="0"/>
        <v>1</v>
      </c>
      <c r="G25" s="5" t="str">
        <f t="shared" si="1"/>
        <v>LindfieldRound 3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3.5" customHeight="1" x14ac:dyDescent="0.2">
      <c r="A26" s="142">
        <v>4</v>
      </c>
      <c r="B26" s="9" t="s">
        <v>40</v>
      </c>
      <c r="C26" s="9" t="s">
        <v>40</v>
      </c>
      <c r="D26" s="9" t="s">
        <v>40</v>
      </c>
      <c r="E26" s="9" t="s">
        <v>40</v>
      </c>
      <c r="F26" s="5">
        <f t="shared" si="0"/>
        <v>4</v>
      </c>
      <c r="G26" s="5" t="str">
        <f t="shared" si="1"/>
        <v>MosmanRound 4MosmanRound 4MosmanRound 4MosmanRound 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3.5" customHeight="1" x14ac:dyDescent="0.2">
      <c r="A27" s="143"/>
      <c r="B27" s="14" t="s">
        <v>41</v>
      </c>
      <c r="C27" s="14" t="s">
        <v>41</v>
      </c>
      <c r="D27" s="8"/>
      <c r="E27" s="14" t="s">
        <v>41</v>
      </c>
      <c r="F27" s="5">
        <f t="shared" si="0"/>
        <v>3</v>
      </c>
      <c r="G27" s="5" t="str">
        <f t="shared" si="1"/>
        <v>LindfieldRound 4LindfieldRound 4LindfieldRound 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3.5" customHeight="1" x14ac:dyDescent="0.2">
      <c r="A28" s="143"/>
      <c r="B28" s="18" t="s">
        <v>42</v>
      </c>
      <c r="C28" s="18" t="s">
        <v>42</v>
      </c>
      <c r="D28" s="18" t="s">
        <v>42</v>
      </c>
      <c r="E28" s="18" t="s">
        <v>42</v>
      </c>
      <c r="F28" s="5">
        <f t="shared" si="0"/>
        <v>4</v>
      </c>
      <c r="G28" s="5" t="str">
        <f t="shared" si="1"/>
        <v>Norths PiratesRound 4Norths PiratesRound 4Norths PiratesRound 4Norths PiratesRound 4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3.5" customHeight="1" x14ac:dyDescent="0.2">
      <c r="A29" s="143"/>
      <c r="B29" s="15" t="s">
        <v>43</v>
      </c>
      <c r="C29" s="15" t="s">
        <v>43</v>
      </c>
      <c r="D29" s="15" t="s">
        <v>43</v>
      </c>
      <c r="E29" s="15" t="s">
        <v>43</v>
      </c>
      <c r="F29" s="5">
        <f t="shared" si="0"/>
        <v>4</v>
      </c>
      <c r="G29" s="5" t="str">
        <f t="shared" si="1"/>
        <v>RosevilleRound 4RosevilleRound 4RosevilleRound 4RosevilleRound 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3.5" customHeight="1" x14ac:dyDescent="0.2">
      <c r="A30" s="143"/>
      <c r="B30" s="12" t="s">
        <v>44</v>
      </c>
      <c r="C30" s="12" t="s">
        <v>44</v>
      </c>
      <c r="D30" s="12" t="s">
        <v>44</v>
      </c>
      <c r="E30" s="12" t="s">
        <v>44</v>
      </c>
      <c r="F30" s="5">
        <f t="shared" si="0"/>
        <v>4</v>
      </c>
      <c r="G30" s="5" t="str">
        <f t="shared" si="1"/>
        <v>KWPRound 4KWPRound 4KWPRound 4KWPRound 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3.5" customHeight="1" x14ac:dyDescent="0.2">
      <c r="A31" s="143"/>
      <c r="B31" s="8"/>
      <c r="C31" s="8"/>
      <c r="D31" s="8"/>
      <c r="E31" s="13" t="s">
        <v>45</v>
      </c>
      <c r="F31" s="5">
        <f t="shared" si="0"/>
        <v>1</v>
      </c>
      <c r="G31" s="5" t="str">
        <f t="shared" si="1"/>
        <v>St IvesRound 4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3.5" customHeight="1" x14ac:dyDescent="0.2">
      <c r="A32" s="6"/>
      <c r="B32" s="8"/>
      <c r="C32" s="8"/>
      <c r="D32" s="8"/>
      <c r="E32" s="17" t="s">
        <v>46</v>
      </c>
      <c r="F32" s="5">
        <f t="shared" si="0"/>
        <v>1</v>
      </c>
      <c r="G32" s="5" t="str">
        <f t="shared" si="1"/>
        <v>WahroongaRound 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3.5" customHeight="1" x14ac:dyDescent="0.2">
      <c r="A33" s="142">
        <v>5</v>
      </c>
      <c r="B33" s="17" t="s">
        <v>47</v>
      </c>
      <c r="C33" s="17" t="s">
        <v>47</v>
      </c>
      <c r="D33" s="17" t="s">
        <v>47</v>
      </c>
      <c r="E33" s="17" t="s">
        <v>47</v>
      </c>
      <c r="F33" s="5">
        <f t="shared" si="0"/>
        <v>4</v>
      </c>
      <c r="G33" s="5" t="str">
        <f t="shared" si="1"/>
        <v>WahroongaRound 5WahroongaRound 5WahroongaRound 5WahroongaRound 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3.5" customHeight="1" x14ac:dyDescent="0.2">
      <c r="A34" s="143"/>
      <c r="B34" s="16" t="s">
        <v>48</v>
      </c>
      <c r="C34" s="16" t="s">
        <v>48</v>
      </c>
      <c r="D34" s="16" t="s">
        <v>48</v>
      </c>
      <c r="E34" s="16" t="s">
        <v>48</v>
      </c>
      <c r="F34" s="5">
        <f t="shared" si="0"/>
        <v>4</v>
      </c>
      <c r="G34" s="5" t="str">
        <f t="shared" si="1"/>
        <v>Hunters HillRound 5Hunters HillRound 5Hunters HillRound 5Hunters HillRound 5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3.5" customHeight="1" x14ac:dyDescent="0.2">
      <c r="A35" s="143"/>
      <c r="B35" s="15" t="s">
        <v>49</v>
      </c>
      <c r="C35" s="15" t="s">
        <v>49</v>
      </c>
      <c r="D35" s="15" t="s">
        <v>49</v>
      </c>
      <c r="E35" s="15" t="s">
        <v>49</v>
      </c>
      <c r="F35" s="5">
        <f t="shared" si="0"/>
        <v>4</v>
      </c>
      <c r="G35" s="5" t="str">
        <f t="shared" si="1"/>
        <v>RosevilleRound 5RosevilleRound 5RosevilleRound 5RosevilleRound 5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3.5" customHeight="1" x14ac:dyDescent="0.2">
      <c r="A36" s="143"/>
      <c r="B36" s="7" t="s">
        <v>50</v>
      </c>
      <c r="C36" s="7" t="s">
        <v>50</v>
      </c>
      <c r="D36" s="7" t="s">
        <v>50</v>
      </c>
      <c r="E36" s="7" t="s">
        <v>50</v>
      </c>
      <c r="F36" s="5">
        <f t="shared" si="0"/>
        <v>4</v>
      </c>
      <c r="G36" s="5" t="str">
        <f t="shared" si="1"/>
        <v>ChatswoodRound 5ChatswoodRound 5ChatswoodRound 5ChatswoodRound 5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3.5" customHeight="1" x14ac:dyDescent="0.2">
      <c r="A37" s="143"/>
      <c r="B37" s="10" t="s">
        <v>51</v>
      </c>
      <c r="C37" s="10" t="s">
        <v>51</v>
      </c>
      <c r="D37" s="10" t="s">
        <v>51</v>
      </c>
      <c r="E37" s="10" t="s">
        <v>51</v>
      </c>
      <c r="F37" s="5">
        <f t="shared" si="0"/>
        <v>4</v>
      </c>
      <c r="G37" s="5" t="str">
        <f t="shared" si="1"/>
        <v>HornsbyRound 5HornsbyRound 5HornsbyRound 5HornsbyRound 5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3.5" customHeight="1" x14ac:dyDescent="0.2">
      <c r="A38" s="143"/>
      <c r="B38" s="8"/>
      <c r="C38" s="12" t="s">
        <v>52</v>
      </c>
      <c r="D38" s="8"/>
      <c r="E38" s="12" t="s">
        <v>52</v>
      </c>
      <c r="F38" s="5">
        <f t="shared" si="0"/>
        <v>2</v>
      </c>
      <c r="G38" s="5" t="str">
        <f t="shared" si="1"/>
        <v>KWPRound 5KWPRound 5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3.5" customHeight="1" x14ac:dyDescent="0.2">
      <c r="A39" s="143"/>
      <c r="B39" s="8"/>
      <c r="C39" s="8"/>
      <c r="D39" s="8"/>
      <c r="E39" s="9" t="s">
        <v>53</v>
      </c>
      <c r="F39" s="5">
        <f t="shared" si="0"/>
        <v>1</v>
      </c>
      <c r="G39" s="5" t="str">
        <f t="shared" si="1"/>
        <v>MosmanRound 5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3.5" customHeight="1" x14ac:dyDescent="0.2">
      <c r="A40" s="142">
        <v>6</v>
      </c>
      <c r="B40" s="16" t="s">
        <v>54</v>
      </c>
      <c r="C40" s="16" t="s">
        <v>54</v>
      </c>
      <c r="D40" s="16" t="s">
        <v>54</v>
      </c>
      <c r="E40" s="16" t="s">
        <v>54</v>
      </c>
      <c r="F40" s="5">
        <f t="shared" si="0"/>
        <v>4</v>
      </c>
      <c r="G40" s="5" t="str">
        <f t="shared" si="1"/>
        <v>Hunters HillRound 6Hunters HillRound 6Hunters HillRound 6Hunters HillRound 6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3.5" customHeight="1" x14ac:dyDescent="0.2">
      <c r="A41" s="143"/>
      <c r="B41" s="11" t="s">
        <v>55</v>
      </c>
      <c r="C41" s="11" t="s">
        <v>55</v>
      </c>
      <c r="D41" s="11" t="s">
        <v>55</v>
      </c>
      <c r="E41" s="11" t="s">
        <v>55</v>
      </c>
      <c r="F41" s="5">
        <f t="shared" si="0"/>
        <v>4</v>
      </c>
      <c r="G41" s="5" t="str">
        <f t="shared" si="1"/>
        <v>Lane CoveRound 6Lane CoveRound 6Lane CoveRound 6Lane CoveRound 6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3.5" customHeight="1" x14ac:dyDescent="0.2">
      <c r="A42" s="143"/>
      <c r="B42" s="13" t="s">
        <v>56</v>
      </c>
      <c r="C42" s="13" t="s">
        <v>56</v>
      </c>
      <c r="D42" s="13" t="s">
        <v>56</v>
      </c>
      <c r="E42" s="13" t="s">
        <v>56</v>
      </c>
      <c r="F42" s="5">
        <f t="shared" si="0"/>
        <v>4</v>
      </c>
      <c r="G42" s="5" t="str">
        <f t="shared" si="1"/>
        <v>St IvesRound 6St IvesRound 6St IvesRound 6St IvesRound 6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3.5" customHeight="1" x14ac:dyDescent="0.2">
      <c r="A43" s="143"/>
      <c r="B43" s="18" t="s">
        <v>57</v>
      </c>
      <c r="C43" s="18" t="s">
        <v>57</v>
      </c>
      <c r="D43" s="18" t="s">
        <v>57</v>
      </c>
      <c r="E43" s="18" t="s">
        <v>57</v>
      </c>
      <c r="F43" s="5">
        <f t="shared" si="0"/>
        <v>4</v>
      </c>
      <c r="G43" s="5" t="str">
        <f t="shared" si="1"/>
        <v>Norths PiratesRound 6Norths PiratesRound 6Norths PiratesRound 6Norths PiratesRound 6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3.5" customHeight="1" x14ac:dyDescent="0.2">
      <c r="A44" s="143"/>
      <c r="B44" s="10" t="s">
        <v>58</v>
      </c>
      <c r="C44" s="10" t="s">
        <v>58</v>
      </c>
      <c r="D44" s="10" t="s">
        <v>58</v>
      </c>
      <c r="E44" s="10" t="s">
        <v>58</v>
      </c>
      <c r="F44" s="5">
        <f t="shared" si="0"/>
        <v>4</v>
      </c>
      <c r="G44" s="5" t="str">
        <f t="shared" si="1"/>
        <v>HornsbyRound 6HornsbyRound 6HornsbyRound 6HornsbyRound 6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2">
      <c r="A45" s="143"/>
      <c r="B45" s="12" t="s">
        <v>59</v>
      </c>
      <c r="C45" s="12" t="s">
        <v>59</v>
      </c>
      <c r="D45" s="12" t="s">
        <v>59</v>
      </c>
      <c r="E45" s="12" t="s">
        <v>59</v>
      </c>
      <c r="F45" s="5">
        <f t="shared" si="0"/>
        <v>4</v>
      </c>
      <c r="G45" s="5" t="str">
        <f t="shared" si="1"/>
        <v>KWPRound 6KWPRound 6KWPRound 6KWPRound 6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3.5" customHeight="1" x14ac:dyDescent="0.2">
      <c r="A46" s="142">
        <v>7</v>
      </c>
      <c r="B46" s="7" t="s">
        <v>60</v>
      </c>
      <c r="C46" s="7" t="s">
        <v>60</v>
      </c>
      <c r="D46" s="7" t="s">
        <v>60</v>
      </c>
      <c r="E46" s="7" t="s">
        <v>60</v>
      </c>
      <c r="F46" s="5">
        <f t="shared" si="0"/>
        <v>4</v>
      </c>
      <c r="G46" s="5" t="str">
        <f t="shared" si="1"/>
        <v>ChatswoodRound 7ChatswoodRound 7ChatswoodRound 7ChatswoodRound 7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3.5" customHeight="1" x14ac:dyDescent="0.2">
      <c r="A47" s="143"/>
      <c r="B47" s="11" t="s">
        <v>61</v>
      </c>
      <c r="C47" s="11" t="s">
        <v>61</v>
      </c>
      <c r="D47" s="11" t="s">
        <v>61</v>
      </c>
      <c r="E47" s="11" t="s">
        <v>61</v>
      </c>
      <c r="F47" s="5">
        <f t="shared" si="0"/>
        <v>4</v>
      </c>
      <c r="G47" s="5" t="str">
        <f t="shared" si="1"/>
        <v>Lane CoveRound 7Lane CoveRound 7Lane CoveRound 7Lane CoveRound 7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3.5" customHeight="1" x14ac:dyDescent="0.2">
      <c r="A48" s="143"/>
      <c r="B48" s="17" t="s">
        <v>62</v>
      </c>
      <c r="C48" s="17" t="s">
        <v>62</v>
      </c>
      <c r="D48" s="17" t="s">
        <v>62</v>
      </c>
      <c r="E48" s="17" t="s">
        <v>62</v>
      </c>
      <c r="F48" s="5">
        <f t="shared" si="0"/>
        <v>4</v>
      </c>
      <c r="G48" s="5" t="str">
        <f t="shared" si="1"/>
        <v>WahroongaRound 7WahroongaRound 7WahroongaRound 7WahroongaRound 7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3.5" customHeight="1" x14ac:dyDescent="0.2">
      <c r="A49" s="143"/>
      <c r="B49" s="13" t="s">
        <v>63</v>
      </c>
      <c r="C49" s="13" t="s">
        <v>63</v>
      </c>
      <c r="D49" s="13" t="s">
        <v>63</v>
      </c>
      <c r="E49" s="13" t="s">
        <v>63</v>
      </c>
      <c r="F49" s="5">
        <f t="shared" si="0"/>
        <v>4</v>
      </c>
      <c r="G49" s="5" t="str">
        <f t="shared" si="1"/>
        <v>St IvesRound 7St IvesRound 7St IvesRound 7St IvesRound 7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3.5" customHeight="1" x14ac:dyDescent="0.2">
      <c r="A50" s="143"/>
      <c r="B50" s="12" t="s">
        <v>64</v>
      </c>
      <c r="C50" s="12" t="s">
        <v>64</v>
      </c>
      <c r="D50" s="12" t="s">
        <v>64</v>
      </c>
      <c r="E50" s="12" t="s">
        <v>64</v>
      </c>
      <c r="F50" s="5">
        <f t="shared" si="0"/>
        <v>4</v>
      </c>
      <c r="G50" s="5" t="str">
        <f t="shared" si="1"/>
        <v>KWPRound 7KWPRound 7KWPRound 7KWPRound 7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3.5" customHeight="1" x14ac:dyDescent="0.2">
      <c r="A51" s="143"/>
      <c r="B51" s="8"/>
      <c r="C51" s="18" t="s">
        <v>65</v>
      </c>
      <c r="D51" s="8"/>
      <c r="E51" s="18" t="s">
        <v>65</v>
      </c>
      <c r="F51" s="5">
        <f t="shared" si="0"/>
        <v>2</v>
      </c>
      <c r="G51" s="5" t="str">
        <f t="shared" si="1"/>
        <v>Norths PiratesRound 7Norths PiratesRound 7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3.5" customHeight="1" x14ac:dyDescent="0.2">
      <c r="A52" s="143"/>
      <c r="B52" s="8"/>
      <c r="C52" s="8"/>
      <c r="D52" s="10" t="s">
        <v>66</v>
      </c>
      <c r="E52" s="10" t="s">
        <v>66</v>
      </c>
      <c r="F52" s="5">
        <f t="shared" si="0"/>
        <v>2</v>
      </c>
      <c r="G52" s="5" t="str">
        <f t="shared" si="1"/>
        <v>HornsbyRound 7HornsbyRound 7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3.5" customHeight="1" x14ac:dyDescent="0.2">
      <c r="A53" s="142">
        <v>8</v>
      </c>
      <c r="B53" s="14" t="s">
        <v>67</v>
      </c>
      <c r="C53" s="14" t="s">
        <v>67</v>
      </c>
      <c r="D53" s="14" t="s">
        <v>67</v>
      </c>
      <c r="E53" s="14" t="s">
        <v>67</v>
      </c>
      <c r="F53" s="5">
        <f t="shared" si="0"/>
        <v>4</v>
      </c>
      <c r="G53" s="5" t="str">
        <f t="shared" si="1"/>
        <v>LindfieldRound 8LindfieldRound 8LindfieldRound 8LindfieldRound 8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3.5" customHeight="1" x14ac:dyDescent="0.2">
      <c r="A54" s="143"/>
      <c r="B54" s="10" t="s">
        <v>68</v>
      </c>
      <c r="C54" s="10" t="s">
        <v>68</v>
      </c>
      <c r="D54" s="10" t="s">
        <v>68</v>
      </c>
      <c r="E54" s="10" t="s">
        <v>68</v>
      </c>
      <c r="F54" s="5">
        <f t="shared" si="0"/>
        <v>4</v>
      </c>
      <c r="G54" s="5" t="str">
        <f t="shared" si="1"/>
        <v>HornsbyRound 8HornsbyRound 8HornsbyRound 8HornsbyRound 8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3.5" customHeight="1" x14ac:dyDescent="0.2">
      <c r="A55" s="143"/>
      <c r="B55" s="18" t="s">
        <v>69</v>
      </c>
      <c r="C55" s="8"/>
      <c r="D55" s="8"/>
      <c r="E55" s="18" t="s">
        <v>69</v>
      </c>
      <c r="F55" s="5">
        <f t="shared" si="0"/>
        <v>2</v>
      </c>
      <c r="G55" s="5" t="str">
        <f t="shared" si="1"/>
        <v>Norths PiratesRound 8Norths PiratesRound 8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3.5" customHeight="1" x14ac:dyDescent="0.2">
      <c r="A56" s="143"/>
      <c r="B56" s="9" t="s">
        <v>70</v>
      </c>
      <c r="C56" s="9" t="s">
        <v>70</v>
      </c>
      <c r="D56" s="9" t="s">
        <v>70</v>
      </c>
      <c r="E56" s="9" t="s">
        <v>70</v>
      </c>
      <c r="F56" s="5">
        <f t="shared" si="0"/>
        <v>4</v>
      </c>
      <c r="G56" s="5" t="str">
        <f t="shared" si="1"/>
        <v>MosmanRound 8MosmanRound 8MosmanRound 8MosmanRound 8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3.5" customHeight="1" x14ac:dyDescent="0.2">
      <c r="A57" s="143"/>
      <c r="B57" s="12" t="s">
        <v>71</v>
      </c>
      <c r="C57" s="12" t="s">
        <v>71</v>
      </c>
      <c r="D57" s="12" t="s">
        <v>71</v>
      </c>
      <c r="E57" s="12" t="s">
        <v>71</v>
      </c>
      <c r="F57" s="5">
        <f t="shared" si="0"/>
        <v>4</v>
      </c>
      <c r="G57" s="5" t="str">
        <f t="shared" si="1"/>
        <v>KWPRound 8KWPRound 8KWPRound 8KWPRound 8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3.5" customHeight="1" x14ac:dyDescent="0.2">
      <c r="A58" s="143"/>
      <c r="B58" s="8"/>
      <c r="C58" s="7" t="s">
        <v>72</v>
      </c>
      <c r="D58" s="8"/>
      <c r="E58" s="7" t="s">
        <v>72</v>
      </c>
      <c r="F58" s="5">
        <f t="shared" si="0"/>
        <v>2</v>
      </c>
      <c r="G58" s="5" t="str">
        <f t="shared" si="1"/>
        <v>ChatswoodRound 8ChatswoodRound 8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3.5" customHeight="1" x14ac:dyDescent="0.2">
      <c r="A59" s="143"/>
      <c r="B59" s="8"/>
      <c r="C59" s="8"/>
      <c r="D59" s="8"/>
      <c r="E59" s="13" t="s">
        <v>73</v>
      </c>
      <c r="F59" s="5">
        <f t="shared" si="0"/>
        <v>1</v>
      </c>
      <c r="G59" s="5" t="str">
        <f t="shared" si="1"/>
        <v>St IvesRound 8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3.5" customHeight="1" x14ac:dyDescent="0.2">
      <c r="A60" s="142">
        <v>9</v>
      </c>
      <c r="B60" s="10" t="s">
        <v>74</v>
      </c>
      <c r="C60" s="10" t="s">
        <v>74</v>
      </c>
      <c r="D60" s="10" t="s">
        <v>74</v>
      </c>
      <c r="E60" s="10" t="s">
        <v>74</v>
      </c>
      <c r="F60" s="5">
        <f t="shared" si="0"/>
        <v>4</v>
      </c>
      <c r="G60" s="5" t="str">
        <f t="shared" si="1"/>
        <v>HornsbyRound 9HornsbyRound 9HornsbyRound 9HornsbyRound 9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3.5" customHeight="1" x14ac:dyDescent="0.2">
      <c r="A61" s="143"/>
      <c r="B61" s="11" t="s">
        <v>75</v>
      </c>
      <c r="C61" s="11" t="s">
        <v>75</v>
      </c>
      <c r="D61" s="11" t="s">
        <v>75</v>
      </c>
      <c r="E61" s="11" t="s">
        <v>75</v>
      </c>
      <c r="F61" s="5">
        <f t="shared" si="0"/>
        <v>4</v>
      </c>
      <c r="G61" s="5" t="str">
        <f t="shared" si="1"/>
        <v>Lane CoveRound 9Lane CoveRound 9Lane CoveRound 9Lane CoveRound 9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3.5" customHeight="1" x14ac:dyDescent="0.2">
      <c r="A62" s="143"/>
      <c r="B62" s="7" t="s">
        <v>76</v>
      </c>
      <c r="C62" s="7" t="s">
        <v>76</v>
      </c>
      <c r="D62" s="7" t="s">
        <v>76</v>
      </c>
      <c r="E62" s="7" t="s">
        <v>76</v>
      </c>
      <c r="F62" s="5">
        <f t="shared" si="0"/>
        <v>4</v>
      </c>
      <c r="G62" s="5" t="str">
        <f t="shared" si="1"/>
        <v>ChatswoodRound 9ChatswoodRound 9ChatswoodRound 9ChatswoodRound 9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3.5" customHeight="1" x14ac:dyDescent="0.2">
      <c r="A63" s="143"/>
      <c r="B63" s="15" t="s">
        <v>77</v>
      </c>
      <c r="C63" s="15" t="s">
        <v>77</v>
      </c>
      <c r="D63" s="15" t="s">
        <v>77</v>
      </c>
      <c r="E63" s="15" t="s">
        <v>77</v>
      </c>
      <c r="F63" s="5">
        <f t="shared" si="0"/>
        <v>4</v>
      </c>
      <c r="G63" s="5" t="str">
        <f t="shared" si="1"/>
        <v>RosevilleRound 9RosevilleRound 9RosevilleRound 9RosevilleRound 9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3.5" customHeight="1" x14ac:dyDescent="0.2">
      <c r="A64" s="143"/>
      <c r="B64" s="16" t="s">
        <v>78</v>
      </c>
      <c r="C64" s="16" t="s">
        <v>78</v>
      </c>
      <c r="D64" s="16" t="s">
        <v>78</v>
      </c>
      <c r="E64" s="16" t="s">
        <v>78</v>
      </c>
      <c r="F64" s="5">
        <f t="shared" si="0"/>
        <v>4</v>
      </c>
      <c r="G64" s="5" t="str">
        <f t="shared" si="1"/>
        <v>Hunters HillRound 9Hunters HillRound 9Hunters HillRound 9Hunters HillRound 9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3.5" customHeight="1" x14ac:dyDescent="0.2">
      <c r="A65" s="143"/>
      <c r="B65" s="13" t="s">
        <v>79</v>
      </c>
      <c r="C65" s="13" t="s">
        <v>79</v>
      </c>
      <c r="D65" s="13" t="s">
        <v>79</v>
      </c>
      <c r="E65" s="13" t="s">
        <v>79</v>
      </c>
      <c r="F65" s="5">
        <f t="shared" si="0"/>
        <v>4</v>
      </c>
      <c r="G65" s="5" t="str">
        <f t="shared" si="1"/>
        <v>St IvesRound 9St IvesRound 9St IvesRound 9St IvesRound 9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3.5" customHeight="1" x14ac:dyDescent="0.2">
      <c r="A66" s="143"/>
      <c r="B66" s="8"/>
      <c r="C66" s="8"/>
      <c r="D66" s="8"/>
      <c r="E66" s="12" t="s">
        <v>80</v>
      </c>
      <c r="F66" s="5">
        <f t="shared" si="0"/>
        <v>1</v>
      </c>
      <c r="G66" s="5" t="str">
        <f t="shared" si="1"/>
        <v>KWPRound 9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3.5" customHeight="1" x14ac:dyDescent="0.2">
      <c r="A67" s="143"/>
      <c r="B67" s="8"/>
      <c r="C67" s="8"/>
      <c r="D67" s="8"/>
      <c r="E67" s="9" t="s">
        <v>81</v>
      </c>
      <c r="F67" s="5">
        <f t="shared" si="0"/>
        <v>1</v>
      </c>
      <c r="G67" s="5" t="str">
        <f t="shared" si="1"/>
        <v>MosmanRound 9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3.5" customHeight="1" x14ac:dyDescent="0.2">
      <c r="A68" s="142">
        <v>10</v>
      </c>
      <c r="B68" s="17" t="s">
        <v>82</v>
      </c>
      <c r="C68" s="17" t="s">
        <v>82</v>
      </c>
      <c r="D68" s="17" t="s">
        <v>82</v>
      </c>
      <c r="E68" s="17" t="s">
        <v>82</v>
      </c>
      <c r="F68" s="5">
        <f t="shared" si="0"/>
        <v>4</v>
      </c>
      <c r="G68" s="5" t="str">
        <f t="shared" si="1"/>
        <v>WahroongaRound 10WahroongaRound 10WahroongaRound 10WahroongaRound 10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3.5" customHeight="1" x14ac:dyDescent="0.2">
      <c r="A69" s="143"/>
      <c r="B69" s="14" t="s">
        <v>83</v>
      </c>
      <c r="C69" s="14" t="s">
        <v>83</v>
      </c>
      <c r="D69" s="14" t="s">
        <v>83</v>
      </c>
      <c r="E69" s="14" t="s">
        <v>83</v>
      </c>
      <c r="F69" s="5">
        <f t="shared" si="0"/>
        <v>4</v>
      </c>
      <c r="G69" s="5" t="str">
        <f t="shared" si="1"/>
        <v>LindfieldRound 10LindfieldRound 10LindfieldRound 10LindfieldRound 10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3.5" customHeight="1" x14ac:dyDescent="0.2">
      <c r="A70" s="143"/>
      <c r="B70" s="18" t="s">
        <v>84</v>
      </c>
      <c r="C70" s="18" t="s">
        <v>84</v>
      </c>
      <c r="D70" s="18" t="s">
        <v>84</v>
      </c>
      <c r="E70" s="18" t="s">
        <v>84</v>
      </c>
      <c r="F70" s="5">
        <f t="shared" si="0"/>
        <v>4</v>
      </c>
      <c r="G70" s="5" t="str">
        <f t="shared" si="1"/>
        <v>Norths PiratesRound 10Norths PiratesRound 10Norths PiratesRound 10Norths PiratesRound 10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3.5" customHeight="1" x14ac:dyDescent="0.2">
      <c r="A71" s="143"/>
      <c r="B71" s="8"/>
      <c r="C71" s="13" t="s">
        <v>85</v>
      </c>
      <c r="D71" s="13" t="s">
        <v>85</v>
      </c>
      <c r="E71" s="13" t="s">
        <v>85</v>
      </c>
      <c r="F71" s="5">
        <f t="shared" si="0"/>
        <v>3</v>
      </c>
      <c r="G71" s="5" t="str">
        <f t="shared" si="1"/>
        <v>St IvesRound 10St IvesRound 10St IvesRound 10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3.5" customHeight="1" x14ac:dyDescent="0.2">
      <c r="A72" s="143"/>
      <c r="B72" s="16" t="s">
        <v>86</v>
      </c>
      <c r="C72" s="8"/>
      <c r="D72" s="16" t="s">
        <v>86</v>
      </c>
      <c r="E72" s="16" t="s">
        <v>86</v>
      </c>
      <c r="F72" s="5">
        <f t="shared" si="0"/>
        <v>3</v>
      </c>
      <c r="G72" s="5" t="str">
        <f t="shared" si="1"/>
        <v>Hunters HillRound 10Hunters HillRound 10Hunters HillRound 10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3.5" customHeight="1" x14ac:dyDescent="0.2">
      <c r="A73" s="143"/>
      <c r="B73" s="15" t="s">
        <v>87</v>
      </c>
      <c r="C73" s="15" t="s">
        <v>87</v>
      </c>
      <c r="D73" s="15" t="s">
        <v>87</v>
      </c>
      <c r="E73" s="8"/>
      <c r="F73" s="5">
        <f t="shared" si="0"/>
        <v>3</v>
      </c>
      <c r="G73" s="5" t="str">
        <f t="shared" si="1"/>
        <v>RosevilleRound 10RosevilleRound 10RosevilleRound 10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3.5" customHeight="1" x14ac:dyDescent="0.2">
      <c r="A74" s="143"/>
      <c r="B74" s="8"/>
      <c r="C74" s="8"/>
      <c r="D74" s="8"/>
      <c r="E74" s="11" t="s">
        <v>88</v>
      </c>
      <c r="F74" s="5">
        <f t="shared" si="0"/>
        <v>1</v>
      </c>
      <c r="G74" s="5" t="str">
        <f t="shared" si="1"/>
        <v>Lane CoveRound 10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3.5" customHeight="1" x14ac:dyDescent="0.2">
      <c r="A75" s="142">
        <v>11</v>
      </c>
      <c r="B75" s="9" t="s">
        <v>89</v>
      </c>
      <c r="C75" s="9" t="s">
        <v>89</v>
      </c>
      <c r="D75" s="9" t="s">
        <v>89</v>
      </c>
      <c r="E75" s="9" t="s">
        <v>89</v>
      </c>
      <c r="F75" s="5">
        <f t="shared" si="0"/>
        <v>4</v>
      </c>
      <c r="G75" s="5" t="str">
        <f t="shared" si="1"/>
        <v>MosmanRound 11MosmanRound 11MosmanRound 11MosmanRound 11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3.5" customHeight="1" x14ac:dyDescent="0.2">
      <c r="A76" s="143"/>
      <c r="B76" s="7" t="s">
        <v>90</v>
      </c>
      <c r="C76" s="7" t="s">
        <v>90</v>
      </c>
      <c r="D76" s="7" t="s">
        <v>90</v>
      </c>
      <c r="E76" s="7" t="s">
        <v>90</v>
      </c>
      <c r="F76" s="5">
        <f t="shared" si="0"/>
        <v>4</v>
      </c>
      <c r="G76" s="5" t="str">
        <f t="shared" si="1"/>
        <v>ChatswoodRound 11ChatswoodRound 11ChatswoodRound 11ChatswoodRound 11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3.5" customHeight="1" x14ac:dyDescent="0.2">
      <c r="A77" s="143"/>
      <c r="B77" s="18" t="s">
        <v>91</v>
      </c>
      <c r="C77" s="18" t="s">
        <v>91</v>
      </c>
      <c r="D77" s="18" t="s">
        <v>91</v>
      </c>
      <c r="E77" s="18" t="s">
        <v>91</v>
      </c>
      <c r="F77" s="5">
        <f t="shared" si="0"/>
        <v>4</v>
      </c>
      <c r="G77" s="5" t="str">
        <f t="shared" si="1"/>
        <v>Norths PiratesRound 11Norths PiratesRound 11Norths PiratesRound 11Norths PiratesRound 11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3.5" customHeight="1" x14ac:dyDescent="0.2">
      <c r="A78" s="143"/>
      <c r="B78" s="17" t="s">
        <v>92</v>
      </c>
      <c r="C78" s="17" t="s">
        <v>92</v>
      </c>
      <c r="D78" s="17" t="s">
        <v>92</v>
      </c>
      <c r="E78" s="17" t="s">
        <v>92</v>
      </c>
      <c r="F78" s="5">
        <f t="shared" si="0"/>
        <v>4</v>
      </c>
      <c r="G78" s="5" t="str">
        <f t="shared" si="1"/>
        <v>WahroongaRound 11WahroongaRound 11WahroongaRound 11WahroongaRound 11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3.5" customHeight="1" x14ac:dyDescent="0.2">
      <c r="A79" s="143"/>
      <c r="B79" s="8"/>
      <c r="C79" s="8"/>
      <c r="D79" s="8"/>
      <c r="E79" s="15" t="s">
        <v>93</v>
      </c>
      <c r="F79" s="5">
        <f t="shared" si="0"/>
        <v>1</v>
      </c>
      <c r="G79" s="5" t="str">
        <f t="shared" si="1"/>
        <v>RosevilleRound 11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3.5" customHeight="1" x14ac:dyDescent="0.2">
      <c r="A80" s="143"/>
      <c r="B80" s="8"/>
      <c r="C80" s="8"/>
      <c r="D80" s="10" t="s">
        <v>94</v>
      </c>
      <c r="E80" s="8"/>
      <c r="F80" s="5">
        <f t="shared" si="0"/>
        <v>1</v>
      </c>
      <c r="G80" s="5" t="str">
        <f t="shared" si="1"/>
        <v>HornsbyRound 11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3.5" customHeight="1" x14ac:dyDescent="0.2">
      <c r="A81" s="142">
        <v>12</v>
      </c>
      <c r="B81" s="17" t="s">
        <v>95</v>
      </c>
      <c r="C81" s="17" t="s">
        <v>95</v>
      </c>
      <c r="D81" s="17" t="s">
        <v>95</v>
      </c>
      <c r="E81" s="17" t="s">
        <v>95</v>
      </c>
      <c r="F81" s="5">
        <f t="shared" si="0"/>
        <v>4</v>
      </c>
      <c r="G81" s="5" t="str">
        <f t="shared" si="1"/>
        <v>WahroongaRound 12WahroongaRound 12WahroongaRound 12WahroongaRound 12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3.5" customHeight="1" x14ac:dyDescent="0.2">
      <c r="A82" s="143"/>
      <c r="B82" s="9" t="s">
        <v>96</v>
      </c>
      <c r="C82" s="9" t="s">
        <v>96</v>
      </c>
      <c r="D82" s="9" t="s">
        <v>96</v>
      </c>
      <c r="E82" s="9" t="s">
        <v>96</v>
      </c>
      <c r="F82" s="5">
        <f t="shared" si="0"/>
        <v>4</v>
      </c>
      <c r="G82" s="5" t="str">
        <f t="shared" si="1"/>
        <v>MosmanRound 12MosmanRound 12MosmanRound 12MosmanRound 12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3.5" customHeight="1" x14ac:dyDescent="0.2">
      <c r="A83" s="143"/>
      <c r="B83" s="16" t="s">
        <v>97</v>
      </c>
      <c r="C83" s="8"/>
      <c r="D83" s="16" t="s">
        <v>97</v>
      </c>
      <c r="E83" s="16" t="s">
        <v>97</v>
      </c>
      <c r="F83" s="5">
        <f t="shared" si="0"/>
        <v>3</v>
      </c>
      <c r="G83" s="5" t="str">
        <f t="shared" si="1"/>
        <v>Hunters HillRound 12Hunters HillRound 12Hunters HillRound 12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3.5" customHeight="1" x14ac:dyDescent="0.2">
      <c r="A84" s="143"/>
      <c r="B84" s="13" t="s">
        <v>98</v>
      </c>
      <c r="C84" s="8"/>
      <c r="D84" s="8"/>
      <c r="E84" s="8"/>
      <c r="F84" s="5">
        <f t="shared" si="0"/>
        <v>1</v>
      </c>
      <c r="G84" s="5" t="str">
        <f t="shared" si="1"/>
        <v>St IvesRound 12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3.5" customHeight="1" x14ac:dyDescent="0.2">
      <c r="A85" s="143"/>
      <c r="B85" s="14" t="s">
        <v>99</v>
      </c>
      <c r="C85" s="14" t="s">
        <v>99</v>
      </c>
      <c r="D85" s="14" t="s">
        <v>99</v>
      </c>
      <c r="E85" s="14" t="s">
        <v>99</v>
      </c>
      <c r="F85" s="5">
        <f t="shared" si="0"/>
        <v>4</v>
      </c>
      <c r="G85" s="5" t="str">
        <f t="shared" si="1"/>
        <v>LindfieldRound 12LindfieldRound 12LindfieldRound 12LindfieldRound 12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3.5" customHeight="1" x14ac:dyDescent="0.2">
      <c r="A86" s="142">
        <v>13</v>
      </c>
      <c r="B86" s="16" t="s">
        <v>100</v>
      </c>
      <c r="C86" s="16" t="s">
        <v>100</v>
      </c>
      <c r="D86" s="16" t="s">
        <v>100</v>
      </c>
      <c r="E86" s="16" t="s">
        <v>100</v>
      </c>
      <c r="F86" s="5">
        <f t="shared" si="0"/>
        <v>4</v>
      </c>
      <c r="G86" s="5" t="str">
        <f t="shared" si="1"/>
        <v>Hunters HillRound 13Hunters HillRound 13Hunters HillRound 13Hunters HillRound 13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3.5" customHeight="1" x14ac:dyDescent="0.2">
      <c r="A87" s="143"/>
      <c r="B87" s="14" t="s">
        <v>101</v>
      </c>
      <c r="C87" s="14" t="s">
        <v>101</v>
      </c>
      <c r="D87" s="14" t="s">
        <v>101</v>
      </c>
      <c r="E87" s="14" t="s">
        <v>101</v>
      </c>
      <c r="F87" s="5">
        <f t="shared" si="0"/>
        <v>4</v>
      </c>
      <c r="G87" s="5" t="str">
        <f t="shared" si="1"/>
        <v>LindfieldRound 13LindfieldRound 13LindfieldRound 13LindfieldRound 13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3.5" customHeight="1" x14ac:dyDescent="0.2">
      <c r="A88" s="143"/>
      <c r="B88" s="9" t="s">
        <v>102</v>
      </c>
      <c r="C88" s="8"/>
      <c r="D88" s="8"/>
      <c r="E88" s="9" t="s">
        <v>102</v>
      </c>
      <c r="F88" s="5">
        <f t="shared" si="0"/>
        <v>2</v>
      </c>
      <c r="G88" s="5" t="str">
        <f t="shared" si="1"/>
        <v>MosmanRound 13MosmanRound 13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3.5" customHeight="1" x14ac:dyDescent="0.2">
      <c r="A89" s="143"/>
      <c r="B89" s="15" t="s">
        <v>103</v>
      </c>
      <c r="C89" s="15" t="s">
        <v>103</v>
      </c>
      <c r="D89" s="15" t="s">
        <v>103</v>
      </c>
      <c r="E89" s="15" t="s">
        <v>103</v>
      </c>
      <c r="F89" s="5">
        <f t="shared" si="0"/>
        <v>4</v>
      </c>
      <c r="G89" s="5" t="str">
        <f t="shared" si="1"/>
        <v>RosevilleRound 13RosevilleRound 13RosevilleRound 13RosevilleRound 13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3.5" customHeight="1" x14ac:dyDescent="0.2">
      <c r="A90" s="143"/>
      <c r="B90" s="13" t="s">
        <v>104</v>
      </c>
      <c r="C90" s="13" t="s">
        <v>104</v>
      </c>
      <c r="D90" s="13" t="s">
        <v>104</v>
      </c>
      <c r="E90" s="13" t="s">
        <v>104</v>
      </c>
      <c r="F90" s="5">
        <f t="shared" si="0"/>
        <v>4</v>
      </c>
      <c r="G90" s="5" t="str">
        <f t="shared" si="1"/>
        <v>St IvesRound 13St IvesRound 13St IvesRound 13St IvesRound 13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3.5" customHeight="1" x14ac:dyDescent="0.2">
      <c r="A91" s="143"/>
      <c r="B91" s="11" t="s">
        <v>105</v>
      </c>
      <c r="C91" s="11" t="s">
        <v>105</v>
      </c>
      <c r="D91" s="11" t="s">
        <v>105</v>
      </c>
      <c r="E91" s="11" t="s">
        <v>105</v>
      </c>
      <c r="F91" s="5">
        <f t="shared" si="0"/>
        <v>4</v>
      </c>
      <c r="G91" s="5" t="str">
        <f t="shared" si="1"/>
        <v>Lane CoveRound 13Lane CoveRound 13Lane CoveRound 13Lane CoveRound 13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3.5" customHeight="1" x14ac:dyDescent="0.2">
      <c r="A92" s="143"/>
      <c r="B92" s="10" t="s">
        <v>106</v>
      </c>
      <c r="C92" s="10" t="s">
        <v>106</v>
      </c>
      <c r="D92" s="10" t="s">
        <v>106</v>
      </c>
      <c r="E92" s="10" t="s">
        <v>106</v>
      </c>
      <c r="F92" s="5">
        <f t="shared" si="0"/>
        <v>4</v>
      </c>
      <c r="G92" s="5" t="str">
        <f t="shared" si="1"/>
        <v>HornsbyRound 13HornsbyRound 13HornsbyRound 13HornsbyRound 13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3.5" customHeight="1" x14ac:dyDescent="0.2">
      <c r="A93" s="143"/>
      <c r="B93" s="8"/>
      <c r="C93" s="18" t="s">
        <v>107</v>
      </c>
      <c r="D93" s="8"/>
      <c r="E93" s="18" t="s">
        <v>107</v>
      </c>
      <c r="F93" s="5">
        <f t="shared" si="0"/>
        <v>2</v>
      </c>
      <c r="G93" s="5" t="str">
        <f t="shared" si="1"/>
        <v>Norths PiratesRound 13Norths PiratesRound 13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3.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1:20" ht="15.7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86:A93"/>
    <mergeCell ref="A4:A10"/>
    <mergeCell ref="A11:A17"/>
    <mergeCell ref="A18:A25"/>
    <mergeCell ref="A26:A31"/>
    <mergeCell ref="A33:A39"/>
    <mergeCell ref="A40:A45"/>
    <mergeCell ref="A46:A52"/>
    <mergeCell ref="A53:A59"/>
    <mergeCell ref="A60:A67"/>
    <mergeCell ref="A68:A74"/>
    <mergeCell ref="A75:A80"/>
    <mergeCell ref="A81:A85"/>
  </mergeCells>
  <pageMargins left="0.70866141732283472" right="0.70866141732283472" top="0.74803149606299213" bottom="0.74803149606299213" header="0" footer="0"/>
  <pageSetup paperSize="9" orientation="portrait"/>
  <headerFooter>
    <oddFooter>&amp;C&amp;A&amp;R© Energetics Pty Ltd 2016        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C1000"/>
  <sheetViews>
    <sheetView workbookViewId="0"/>
  </sheetViews>
  <sheetFormatPr baseColWidth="10" defaultColWidth="14.5" defaultRowHeight="15" customHeight="1" outlineLevelCol="1" x14ac:dyDescent="0.2"/>
  <cols>
    <col min="1" max="2" width="17.83203125" customWidth="1"/>
    <col min="3" max="3" width="29.1640625" customWidth="1"/>
    <col min="4" max="4" width="20.5" customWidth="1"/>
    <col min="5" max="5" width="18.1640625" customWidth="1"/>
    <col min="6" max="6" width="19.1640625" customWidth="1"/>
    <col min="7" max="7" width="20.5" customWidth="1"/>
    <col min="8" max="8" width="16.83203125" customWidth="1"/>
    <col min="9" max="9" width="13.5" customWidth="1"/>
    <col min="10" max="11" width="23.1640625" customWidth="1" outlineLevel="1"/>
    <col min="12" max="12" width="46.5" customWidth="1" outlineLevel="1"/>
    <col min="13" max="13" width="13.83203125" customWidth="1" outlineLevel="1"/>
    <col min="14" max="14" width="13.1640625" customWidth="1" outlineLevel="1"/>
    <col min="15" max="15" width="23.5" customWidth="1" outlineLevel="1"/>
    <col min="16" max="16" width="23" customWidth="1" outlineLevel="1"/>
    <col min="17" max="17" width="23.5" customWidth="1" outlineLevel="1"/>
    <col min="18" max="18" width="7.5" customWidth="1" outlineLevel="1"/>
    <col min="19" max="19" width="23.5" customWidth="1" outlineLevel="1"/>
    <col min="20" max="20" width="28.5" customWidth="1" outlineLevel="1"/>
    <col min="21" max="21" width="23.83203125" customWidth="1" outlineLevel="1"/>
    <col min="22" max="22" width="22.5" customWidth="1" outlineLevel="1"/>
    <col min="23" max="23" width="23.5" customWidth="1" outlineLevel="1"/>
    <col min="24" max="24" width="29.5" customWidth="1" outlineLevel="1"/>
    <col min="25" max="25" width="15.5" customWidth="1" outlineLevel="1"/>
    <col min="26" max="26" width="20.1640625" customWidth="1"/>
    <col min="27" max="27" width="20.83203125" customWidth="1"/>
    <col min="28" max="28" width="16.5" customWidth="1"/>
    <col min="29" max="29" width="25" customWidth="1"/>
  </cols>
  <sheetData>
    <row r="1" spans="1:29" ht="13.5" customHeight="1" x14ac:dyDescent="0.2">
      <c r="A1" s="20" t="s">
        <v>108</v>
      </c>
      <c r="B1" s="20"/>
      <c r="C1" s="20" t="s">
        <v>109</v>
      </c>
      <c r="D1" s="21" t="s">
        <v>110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111</v>
      </c>
      <c r="V1" s="19" t="s">
        <v>112</v>
      </c>
      <c r="W1" s="19" t="s">
        <v>113</v>
      </c>
      <c r="X1" s="19"/>
      <c r="Y1" s="19"/>
      <c r="Z1" s="19"/>
      <c r="AA1" s="19"/>
      <c r="AB1" s="19"/>
      <c r="AC1" s="19"/>
    </row>
    <row r="2" spans="1:29" ht="13.5" customHeight="1" x14ac:dyDescent="0.2">
      <c r="A2" s="7" t="s">
        <v>8</v>
      </c>
      <c r="B2" s="23" t="s">
        <v>114</v>
      </c>
      <c r="C2" s="24">
        <v>2</v>
      </c>
      <c r="D2" s="25">
        <v>7</v>
      </c>
      <c r="E2" s="19"/>
      <c r="F2" s="22"/>
      <c r="G2" s="19"/>
      <c r="H2" s="19"/>
      <c r="I2" s="19"/>
      <c r="J2" s="22"/>
      <c r="K2" s="22" t="s">
        <v>115</v>
      </c>
      <c r="L2" s="22"/>
      <c r="M2" s="22"/>
      <c r="N2" s="22"/>
      <c r="O2" s="22"/>
      <c r="P2" s="22"/>
      <c r="Q2" s="22"/>
      <c r="R2" s="22"/>
      <c r="S2" s="22"/>
      <c r="T2" s="7" t="s">
        <v>8</v>
      </c>
      <c r="U2" s="19">
        <f>U15+U16</f>
        <v>14</v>
      </c>
      <c r="V2" s="26">
        <f t="shared" ref="V2:V12" si="0">U2/D2</f>
        <v>2</v>
      </c>
      <c r="W2" s="26">
        <f>COUNTIF($S$15:$S$188,"*Chatswood*")</f>
        <v>7</v>
      </c>
      <c r="X2" s="19"/>
      <c r="Y2" s="19"/>
      <c r="Z2" s="19"/>
      <c r="AA2" s="19"/>
      <c r="AB2" s="19"/>
      <c r="AC2" s="19"/>
    </row>
    <row r="3" spans="1:29" ht="13.5" customHeight="1" x14ac:dyDescent="0.2">
      <c r="A3" s="10" t="s">
        <v>10</v>
      </c>
      <c r="B3" s="27" t="s">
        <v>116</v>
      </c>
      <c r="C3" s="28">
        <v>1</v>
      </c>
      <c r="D3" s="29">
        <v>7</v>
      </c>
      <c r="E3" s="19"/>
      <c r="F3" s="19"/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19">
        <f>U17</f>
        <v>8</v>
      </c>
      <c r="V3" s="26">
        <f t="shared" si="0"/>
        <v>1.1428571428571428</v>
      </c>
      <c r="W3" s="26">
        <f>COUNTIF($S$15:$S$188,"*Hornsby*")</f>
        <v>8</v>
      </c>
      <c r="X3" s="19"/>
      <c r="Y3" s="19"/>
      <c r="Z3" s="19"/>
      <c r="AA3" s="19"/>
      <c r="AB3" s="19"/>
      <c r="AC3" s="19"/>
    </row>
    <row r="4" spans="1:29" ht="13.5" customHeight="1" x14ac:dyDescent="0.2">
      <c r="A4" s="12" t="s">
        <v>12</v>
      </c>
      <c r="B4" s="30" t="s">
        <v>12</v>
      </c>
      <c r="C4" s="31">
        <v>2</v>
      </c>
      <c r="D4" s="29">
        <v>6.5</v>
      </c>
      <c r="E4" s="19"/>
      <c r="F4" s="19"/>
      <c r="G4" s="19"/>
      <c r="H4" s="19"/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19">
        <f>SUM(U18:U19)</f>
        <v>13</v>
      </c>
      <c r="V4" s="26">
        <f t="shared" si="0"/>
        <v>2</v>
      </c>
      <c r="W4" s="26">
        <f>COUNTIF($S$15:$S$188,"*KWP*")</f>
        <v>6</v>
      </c>
      <c r="X4" s="19"/>
      <c r="Y4" s="19"/>
      <c r="Z4" s="19"/>
      <c r="AA4" s="19"/>
      <c r="AB4" s="19"/>
      <c r="AC4" s="19"/>
    </row>
    <row r="5" spans="1:29" ht="13.5" customHeight="1" x14ac:dyDescent="0.2">
      <c r="A5" s="11" t="s">
        <v>14</v>
      </c>
      <c r="B5" s="32" t="s">
        <v>117</v>
      </c>
      <c r="C5" s="31">
        <v>1</v>
      </c>
      <c r="D5" s="29">
        <v>5</v>
      </c>
      <c r="E5" s="19"/>
      <c r="F5" s="19"/>
      <c r="G5" s="19"/>
      <c r="H5" s="19"/>
      <c r="I5" s="19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19">
        <f>U20+U21</f>
        <v>11</v>
      </c>
      <c r="V5" s="26">
        <f t="shared" si="0"/>
        <v>2.2000000000000002</v>
      </c>
      <c r="W5" s="26">
        <f>COUNTIF($S$15:$S$188,"*Lane Cove*")</f>
        <v>5</v>
      </c>
      <c r="X5" s="19"/>
      <c r="Y5" s="19"/>
      <c r="Z5" s="19"/>
      <c r="AA5" s="19"/>
      <c r="AB5" s="19"/>
      <c r="AC5" s="19"/>
    </row>
    <row r="6" spans="1:29" ht="13.5" customHeight="1" x14ac:dyDescent="0.2">
      <c r="A6" s="14" t="s">
        <v>16</v>
      </c>
      <c r="B6" s="33" t="s">
        <v>118</v>
      </c>
      <c r="C6" s="31">
        <v>3</v>
      </c>
      <c r="D6" s="29">
        <v>6.5</v>
      </c>
      <c r="E6" s="19"/>
      <c r="F6" s="19"/>
      <c r="G6" s="19"/>
      <c r="H6" s="19"/>
      <c r="I6" s="19"/>
      <c r="J6" s="18" t="s">
        <v>28</v>
      </c>
      <c r="K6" s="19" t="s">
        <v>119</v>
      </c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19">
        <f>U24+U25</f>
        <v>14</v>
      </c>
      <c r="V6" s="26">
        <f t="shared" si="0"/>
        <v>2.1538461538461537</v>
      </c>
      <c r="W6" s="26">
        <f>COUNTIF($S$15:$S$188,"*Lindfield*")</f>
        <v>6</v>
      </c>
      <c r="X6" s="19"/>
      <c r="Y6" s="19"/>
      <c r="Z6" s="19"/>
      <c r="AA6" s="19"/>
      <c r="AB6" s="19"/>
      <c r="AC6" s="19"/>
    </row>
    <row r="7" spans="1:29" ht="13.5" customHeight="1" x14ac:dyDescent="0.2">
      <c r="A7" s="15" t="s">
        <v>18</v>
      </c>
      <c r="B7" s="34" t="s">
        <v>120</v>
      </c>
      <c r="C7" s="31">
        <v>1</v>
      </c>
      <c r="D7" s="29">
        <v>6</v>
      </c>
      <c r="E7" s="19"/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19">
        <f>U26</f>
        <v>6</v>
      </c>
      <c r="V7" s="26">
        <f t="shared" si="0"/>
        <v>1</v>
      </c>
      <c r="W7" s="26">
        <f>COUNTIF($S$15:$S$188,"*Roseville*")</f>
        <v>6</v>
      </c>
      <c r="X7" s="19"/>
      <c r="Y7" s="19"/>
      <c r="Z7" s="19"/>
      <c r="AA7" s="19"/>
      <c r="AB7" s="19"/>
      <c r="AC7" s="19"/>
    </row>
    <row r="8" spans="1:29" ht="13.5" customHeight="1" x14ac:dyDescent="0.2">
      <c r="A8" s="13" t="s">
        <v>20</v>
      </c>
      <c r="B8" s="35" t="s">
        <v>121</v>
      </c>
      <c r="C8" s="31">
        <v>1</v>
      </c>
      <c r="D8" s="29">
        <v>6</v>
      </c>
      <c r="E8" s="19"/>
      <c r="F8" s="19"/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19" t="e">
        <f>#REF!</f>
        <v>#REF!</v>
      </c>
      <c r="V8" s="26" t="e">
        <f t="shared" si="0"/>
        <v>#REF!</v>
      </c>
      <c r="W8" s="26">
        <f>COUNTIF($S$15:$S$188,"*St Ives*")</f>
        <v>6</v>
      </c>
      <c r="X8" s="19"/>
      <c r="Y8" s="19"/>
      <c r="Z8" s="19"/>
      <c r="AA8" s="19"/>
      <c r="AB8" s="19"/>
      <c r="AC8" s="19"/>
    </row>
    <row r="9" spans="1:29" ht="13.5" customHeight="1" x14ac:dyDescent="0.2">
      <c r="A9" s="17" t="s">
        <v>22</v>
      </c>
      <c r="B9" s="36" t="s">
        <v>122</v>
      </c>
      <c r="C9" s="31">
        <v>4</v>
      </c>
      <c r="D9" s="29">
        <v>5.5</v>
      </c>
      <c r="E9" s="19"/>
      <c r="F9" s="19"/>
      <c r="G9" s="19"/>
      <c r="H9" s="19"/>
      <c r="I9" s="19"/>
      <c r="J9" s="22" t="s">
        <v>123</v>
      </c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19">
        <f>SUM(U27:U30)</f>
        <v>25</v>
      </c>
      <c r="V9" s="26">
        <f t="shared" si="0"/>
        <v>4.5454545454545459</v>
      </c>
      <c r="W9" s="26">
        <f>COUNTIF($S$15:$S$188,"*Wahroonga*")</f>
        <v>5</v>
      </c>
      <c r="X9" s="19"/>
      <c r="Y9" s="19"/>
      <c r="Z9" s="19"/>
      <c r="AA9" s="19"/>
      <c r="AB9" s="19"/>
      <c r="AC9" s="19"/>
    </row>
    <row r="10" spans="1:29" ht="13.5" customHeight="1" x14ac:dyDescent="0.2">
      <c r="A10" s="16" t="s">
        <v>24</v>
      </c>
      <c r="B10" s="37" t="s">
        <v>124</v>
      </c>
      <c r="C10" s="31">
        <v>3</v>
      </c>
      <c r="D10" s="29">
        <v>5</v>
      </c>
      <c r="E10" s="22"/>
      <c r="F10" s="22"/>
      <c r="G10" s="19"/>
      <c r="H10" s="19"/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19">
        <f>SUM(U31:U32)</f>
        <v>12</v>
      </c>
      <c r="V10" s="26">
        <f t="shared" si="0"/>
        <v>2.4</v>
      </c>
      <c r="W10" s="26">
        <f>COUNTIF($S$15:$S$188,"*Hunters Hill*")</f>
        <v>5</v>
      </c>
      <c r="X10" s="19"/>
      <c r="Y10" s="19"/>
      <c r="Z10" s="19"/>
      <c r="AA10" s="19"/>
      <c r="AB10" s="19"/>
      <c r="AC10" s="19"/>
    </row>
    <row r="11" spans="1:29" ht="13.5" customHeight="1" x14ac:dyDescent="0.2">
      <c r="A11" s="9" t="s">
        <v>26</v>
      </c>
      <c r="B11" s="38" t="s">
        <v>125</v>
      </c>
      <c r="C11" s="31">
        <v>4</v>
      </c>
      <c r="D11" s="29">
        <v>5</v>
      </c>
      <c r="E11" s="19"/>
      <c r="F11" s="19"/>
      <c r="G11" s="22"/>
      <c r="H11" s="19"/>
      <c r="I11" s="1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19">
        <f>SUM(U33:U35)</f>
        <v>15</v>
      </c>
      <c r="V11" s="26">
        <f t="shared" si="0"/>
        <v>3</v>
      </c>
      <c r="W11" s="26">
        <f>COUNTIF($S$15:$S$188,"*Mosman*")</f>
        <v>5</v>
      </c>
      <c r="X11" s="19"/>
      <c r="Y11" s="19"/>
      <c r="Z11" s="19"/>
      <c r="AA11" s="19"/>
      <c r="AB11" s="19"/>
      <c r="AC11" s="19"/>
    </row>
    <row r="12" spans="1:29" ht="13.5" customHeight="1" x14ac:dyDescent="0.2">
      <c r="A12" s="18" t="s">
        <v>28</v>
      </c>
      <c r="B12" s="39" t="s">
        <v>126</v>
      </c>
      <c r="C12" s="31">
        <v>2</v>
      </c>
      <c r="D12" s="29">
        <v>5</v>
      </c>
      <c r="E12" s="19"/>
      <c r="F12" s="19"/>
      <c r="G12" s="19"/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19" t="e">
        <f>U38+#REF!+#REF!</f>
        <v>#REF!</v>
      </c>
      <c r="V12" s="26" t="e">
        <f t="shared" si="0"/>
        <v>#REF!</v>
      </c>
      <c r="W12" s="26">
        <f>COUNTIF($S$15:$S$188,"*Norths Pirates*")</f>
        <v>5</v>
      </c>
      <c r="X12" s="19"/>
      <c r="Y12" s="19"/>
      <c r="Z12" s="19"/>
      <c r="AA12" s="19"/>
      <c r="AB12" s="19"/>
      <c r="AC12" s="19"/>
    </row>
    <row r="13" spans="1:29" ht="13.5" customHeight="1" x14ac:dyDescent="0.2">
      <c r="A13" s="19"/>
      <c r="B13" s="19"/>
      <c r="C13" s="19">
        <f>SUM(C2:C12)</f>
        <v>24</v>
      </c>
      <c r="D13" s="19"/>
      <c r="E13" s="19"/>
      <c r="F13" s="19"/>
      <c r="G13" s="19"/>
      <c r="H13" s="144" t="s">
        <v>127</v>
      </c>
      <c r="I13" s="145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3.5" customHeight="1" x14ac:dyDescent="0.2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 t="s">
        <v>142</v>
      </c>
      <c r="R14" s="42" t="s">
        <v>143</v>
      </c>
      <c r="S14" s="42" t="s">
        <v>144</v>
      </c>
      <c r="T14" s="40" t="s">
        <v>145</v>
      </c>
      <c r="U14" s="40" t="s">
        <v>146</v>
      </c>
      <c r="V14" s="40" t="s">
        <v>147</v>
      </c>
      <c r="W14" s="40" t="s">
        <v>148</v>
      </c>
      <c r="X14" s="40" t="s">
        <v>149</v>
      </c>
      <c r="Y14" s="40" t="s">
        <v>150</v>
      </c>
      <c r="Z14" s="40"/>
      <c r="AA14" s="40"/>
      <c r="AB14" s="40"/>
      <c r="AC14" s="40"/>
    </row>
    <row r="15" spans="1:29" ht="13.5" customHeight="1" x14ac:dyDescent="0.2">
      <c r="A15" s="43" t="s">
        <v>151</v>
      </c>
      <c r="B15" s="43" t="str">
        <f>A15</f>
        <v>Round 1</v>
      </c>
      <c r="C15" s="44">
        <v>43568</v>
      </c>
      <c r="D15" s="11" t="s">
        <v>14</v>
      </c>
      <c r="E15" s="19" t="s">
        <v>152</v>
      </c>
      <c r="F15" s="9" t="s">
        <v>26</v>
      </c>
      <c r="G15" s="19" t="s">
        <v>153</v>
      </c>
      <c r="H15" s="45"/>
      <c r="I15" s="46"/>
      <c r="J15" s="47" t="str">
        <f t="shared" ref="J15:J170" si="1">E15</f>
        <v>LAN6A</v>
      </c>
      <c r="K15" s="47" t="str">
        <f t="shared" ref="K15:K170" si="2">G15</f>
        <v>MOS6A</v>
      </c>
      <c r="L15" s="19" t="str">
        <f t="shared" ref="L15:L170" si="3">E15&amp;" V " &amp; G15</f>
        <v>LAN6A V MOS6A</v>
      </c>
      <c r="M15" s="19">
        <f t="shared" ref="M15:M110" si="4">COUNTIF($L$15:$L$171,L15)</f>
        <v>1</v>
      </c>
      <c r="N15" s="48" t="str">
        <f t="shared" ref="N15:N170" si="5">TEXT(C15,"DDD")</f>
        <v>Sat</v>
      </c>
      <c r="O15" s="49" t="str">
        <f t="shared" ref="O15:O170" si="6">D15&amp;B15</f>
        <v>Lane CoveRound 1</v>
      </c>
      <c r="P15" s="49" t="str">
        <f t="shared" ref="P15:P170" si="7">F15&amp;B15</f>
        <v>MosmanRound 1</v>
      </c>
      <c r="Q15" s="19" t="s">
        <v>11</v>
      </c>
      <c r="R15" s="19">
        <f t="shared" ref="R15:R62" si="8">COUNTIF($P$15:$P$198,Q15)</f>
        <v>0</v>
      </c>
      <c r="S15" s="19" t="str">
        <f t="shared" ref="S15:S62" si="9">IF(R15&lt;&gt;0,0,Q15)</f>
        <v>Lane CoveRound 1</v>
      </c>
      <c r="T15" s="7" t="s">
        <v>154</v>
      </c>
      <c r="U15" s="19">
        <f t="shared" ref="U15:U36" si="10">COUNTIF($J$15:$J$171,T15)</f>
        <v>7</v>
      </c>
      <c r="V15" s="19">
        <f t="shared" ref="V15:V36" si="11">COUNTIFS($J$15:$J$171,$T15,$N$15:$N$171,"sat")+COUNTIFS($K$15:$K$171,$T15,$N$15:$N$171,"sat")</f>
        <v>11</v>
      </c>
      <c r="W15" s="19">
        <f t="shared" ref="W15:W36" si="12">COUNTIFS($J$15:$J$171,$T15,$N$15:$N$171,"sun")+COUNTIFS($K$15:$K$171,$T15,$N$15:$N$171,"sun")</f>
        <v>1</v>
      </c>
      <c r="X15" s="19">
        <f t="shared" ref="X15:X36" si="13">COUNTIFS($J$15:$J$171,$T15,$N$15:$N$171,"fri")+COUNTIFS($K$15:$K$171,$T15,$N$15:$N$171,"fri")</f>
        <v>0</v>
      </c>
      <c r="Y15" s="19">
        <f t="shared" ref="Y15:Y36" si="14">SUM(V15:X15)</f>
        <v>12</v>
      </c>
      <c r="Z15" s="19"/>
      <c r="AA15" s="19"/>
      <c r="AB15" s="19"/>
      <c r="AC15" s="19"/>
    </row>
    <row r="16" spans="1:29" ht="13.5" customHeight="1" x14ac:dyDescent="0.2">
      <c r="A16" s="43"/>
      <c r="B16" s="43" t="str">
        <f t="shared" ref="B16:B26" si="15">B15</f>
        <v>Round 1</v>
      </c>
      <c r="C16" s="44"/>
      <c r="D16" s="16" t="s">
        <v>24</v>
      </c>
      <c r="E16" s="19" t="s">
        <v>155</v>
      </c>
      <c r="F16" s="9" t="s">
        <v>26</v>
      </c>
      <c r="G16" s="19" t="s">
        <v>156</v>
      </c>
      <c r="H16" s="45"/>
      <c r="I16" s="46"/>
      <c r="J16" s="47" t="str">
        <f t="shared" si="1"/>
        <v>HUN6A</v>
      </c>
      <c r="K16" s="47" t="str">
        <f t="shared" si="2"/>
        <v>MOS6B</v>
      </c>
      <c r="L16" s="19" t="str">
        <f t="shared" si="3"/>
        <v>HUN6A V MOS6B</v>
      </c>
      <c r="M16" s="19">
        <f t="shared" si="4"/>
        <v>1</v>
      </c>
      <c r="N16" s="48" t="str">
        <f t="shared" si="5"/>
        <v>Sat</v>
      </c>
      <c r="O16" s="49" t="str">
        <f t="shared" si="6"/>
        <v>Hunters HillRound 1</v>
      </c>
      <c r="P16" s="49" t="str">
        <f t="shared" si="7"/>
        <v>MosmanRound 1</v>
      </c>
      <c r="Q16" s="49" t="s">
        <v>19</v>
      </c>
      <c r="R16" s="19">
        <f t="shared" si="8"/>
        <v>0</v>
      </c>
      <c r="S16" s="49" t="str">
        <f t="shared" si="9"/>
        <v>Hunters HillRound 1</v>
      </c>
      <c r="T16" s="7" t="s">
        <v>157</v>
      </c>
      <c r="U16" s="19">
        <f t="shared" si="10"/>
        <v>7</v>
      </c>
      <c r="V16" s="19">
        <f t="shared" si="11"/>
        <v>11</v>
      </c>
      <c r="W16" s="19">
        <f t="shared" si="12"/>
        <v>1</v>
      </c>
      <c r="X16" s="19">
        <f t="shared" si="13"/>
        <v>0</v>
      </c>
      <c r="Y16" s="19">
        <f t="shared" si="14"/>
        <v>12</v>
      </c>
      <c r="Z16" s="19"/>
      <c r="AA16" s="19"/>
      <c r="AB16" s="19"/>
      <c r="AC16" s="19"/>
    </row>
    <row r="17" spans="1:25" ht="13.5" customHeight="1" x14ac:dyDescent="0.2">
      <c r="A17" s="43"/>
      <c r="B17" s="43" t="str">
        <f t="shared" si="15"/>
        <v>Round 1</v>
      </c>
      <c r="C17" s="44"/>
      <c r="D17" s="16" t="s">
        <v>24</v>
      </c>
      <c r="E17" s="19" t="s">
        <v>158</v>
      </c>
      <c r="F17" s="9" t="s">
        <v>26</v>
      </c>
      <c r="G17" s="19" t="s">
        <v>159</v>
      </c>
      <c r="H17" s="45"/>
      <c r="I17" s="46"/>
      <c r="J17" s="47" t="str">
        <f t="shared" si="1"/>
        <v>HUN6B</v>
      </c>
      <c r="K17" s="47" t="str">
        <f t="shared" si="2"/>
        <v>MOS6C</v>
      </c>
      <c r="L17" s="19" t="str">
        <f t="shared" si="3"/>
        <v>HUN6B V MOS6C</v>
      </c>
      <c r="M17" s="19">
        <f t="shared" si="4"/>
        <v>1</v>
      </c>
      <c r="N17" s="48" t="str">
        <f t="shared" si="5"/>
        <v>Sat</v>
      </c>
      <c r="O17" s="49" t="str">
        <f t="shared" si="6"/>
        <v>Hunters HillRound 1</v>
      </c>
      <c r="P17" s="49" t="str">
        <f t="shared" si="7"/>
        <v>MosmanRound 1</v>
      </c>
      <c r="Q17" s="19" t="s">
        <v>160</v>
      </c>
      <c r="R17" s="19">
        <f t="shared" si="8"/>
        <v>0</v>
      </c>
      <c r="S17" s="19" t="str">
        <f t="shared" si="9"/>
        <v>LindfieldRound 1</v>
      </c>
      <c r="T17" s="10" t="s">
        <v>161</v>
      </c>
      <c r="U17" s="19">
        <f t="shared" si="10"/>
        <v>8</v>
      </c>
      <c r="V17" s="19">
        <f t="shared" si="11"/>
        <v>10</v>
      </c>
      <c r="W17" s="19">
        <f t="shared" si="12"/>
        <v>1</v>
      </c>
      <c r="X17" s="19">
        <f t="shared" si="13"/>
        <v>2</v>
      </c>
      <c r="Y17" s="19">
        <f t="shared" si="14"/>
        <v>13</v>
      </c>
    </row>
    <row r="18" spans="1:25" ht="13.5" customHeight="1" x14ac:dyDescent="0.2">
      <c r="A18" s="43"/>
      <c r="B18" s="43" t="str">
        <f t="shared" si="15"/>
        <v>Round 1</v>
      </c>
      <c r="C18" s="44"/>
      <c r="D18" s="16" t="s">
        <v>24</v>
      </c>
      <c r="E18" s="19" t="s">
        <v>162</v>
      </c>
      <c r="F18" s="9" t="s">
        <v>26</v>
      </c>
      <c r="G18" s="19" t="s">
        <v>163</v>
      </c>
      <c r="H18" s="45"/>
      <c r="I18" s="46"/>
      <c r="J18" s="47" t="str">
        <f t="shared" si="1"/>
        <v>HUN6C</v>
      </c>
      <c r="K18" s="47" t="str">
        <f t="shared" si="2"/>
        <v>MOS6D</v>
      </c>
      <c r="L18" s="19" t="str">
        <f t="shared" si="3"/>
        <v>HUN6C V MOS6D</v>
      </c>
      <c r="M18" s="19">
        <f t="shared" si="4"/>
        <v>1</v>
      </c>
      <c r="N18" s="48" t="str">
        <f t="shared" si="5"/>
        <v>Sat</v>
      </c>
      <c r="O18" s="49" t="str">
        <f t="shared" si="6"/>
        <v>Hunters HillRound 1</v>
      </c>
      <c r="P18" s="49" t="str">
        <f t="shared" si="7"/>
        <v>MosmanRound 1</v>
      </c>
      <c r="Q18" s="19" t="s">
        <v>164</v>
      </c>
      <c r="R18" s="19">
        <f t="shared" si="8"/>
        <v>0</v>
      </c>
      <c r="S18" s="19" t="str">
        <f t="shared" si="9"/>
        <v>HornsbyRound 1</v>
      </c>
      <c r="T18" s="12" t="s">
        <v>165</v>
      </c>
      <c r="U18" s="19">
        <f t="shared" si="10"/>
        <v>7</v>
      </c>
      <c r="V18" s="19">
        <f t="shared" si="11"/>
        <v>0</v>
      </c>
      <c r="W18" s="19">
        <f t="shared" si="12"/>
        <v>11</v>
      </c>
      <c r="X18" s="19">
        <f t="shared" si="13"/>
        <v>1</v>
      </c>
      <c r="Y18" s="19">
        <f t="shared" si="14"/>
        <v>12</v>
      </c>
    </row>
    <row r="19" spans="1:25" ht="13.5" customHeight="1" x14ac:dyDescent="0.2">
      <c r="A19" s="43"/>
      <c r="B19" s="43" t="str">
        <f t="shared" si="15"/>
        <v>Round 1</v>
      </c>
      <c r="C19" s="44"/>
      <c r="D19" s="14" t="s">
        <v>16</v>
      </c>
      <c r="E19" s="19" t="s">
        <v>166</v>
      </c>
      <c r="F19" s="17" t="s">
        <v>22</v>
      </c>
      <c r="G19" s="19" t="s">
        <v>167</v>
      </c>
      <c r="H19" s="45"/>
      <c r="I19" s="46"/>
      <c r="J19" s="47" t="str">
        <f t="shared" si="1"/>
        <v>LIN6A</v>
      </c>
      <c r="K19" s="47" t="str">
        <f t="shared" si="2"/>
        <v>WAH6A</v>
      </c>
      <c r="L19" s="19" t="str">
        <f t="shared" si="3"/>
        <v>LIN6A V WAH6A</v>
      </c>
      <c r="M19" s="19">
        <f t="shared" si="4"/>
        <v>1</v>
      </c>
      <c r="N19" s="48" t="str">
        <f t="shared" si="5"/>
        <v>Sat</v>
      </c>
      <c r="O19" s="49" t="str">
        <f t="shared" si="6"/>
        <v>LindfieldRound 1</v>
      </c>
      <c r="P19" s="49" t="str">
        <f t="shared" si="7"/>
        <v>WahroongaRound 1</v>
      </c>
      <c r="Q19" s="19" t="s">
        <v>168</v>
      </c>
      <c r="R19" s="19">
        <f t="shared" si="8"/>
        <v>3</v>
      </c>
      <c r="S19" s="19">
        <f t="shared" si="9"/>
        <v>0</v>
      </c>
      <c r="T19" s="12" t="s">
        <v>169</v>
      </c>
      <c r="U19" s="19">
        <f t="shared" si="10"/>
        <v>6</v>
      </c>
      <c r="V19" s="19">
        <f t="shared" si="11"/>
        <v>0</v>
      </c>
      <c r="W19" s="19">
        <f t="shared" si="12"/>
        <v>11</v>
      </c>
      <c r="X19" s="19">
        <f t="shared" si="13"/>
        <v>1</v>
      </c>
      <c r="Y19" s="19">
        <f t="shared" si="14"/>
        <v>12</v>
      </c>
    </row>
    <row r="20" spans="1:25" ht="13.5" customHeight="1" x14ac:dyDescent="0.2">
      <c r="A20" s="43"/>
      <c r="B20" s="43" t="str">
        <f t="shared" si="15"/>
        <v>Round 1</v>
      </c>
      <c r="C20" s="44"/>
      <c r="D20" s="14" t="s">
        <v>16</v>
      </c>
      <c r="E20" s="19" t="s">
        <v>170</v>
      </c>
      <c r="F20" s="17" t="s">
        <v>22</v>
      </c>
      <c r="G20" s="19" t="s">
        <v>171</v>
      </c>
      <c r="H20" s="45"/>
      <c r="I20" s="46"/>
      <c r="J20" s="47" t="str">
        <f t="shared" si="1"/>
        <v>LIN6B</v>
      </c>
      <c r="K20" s="47" t="str">
        <f t="shared" si="2"/>
        <v>WAH6B</v>
      </c>
      <c r="L20" s="19" t="str">
        <f t="shared" si="3"/>
        <v>LIN6B V WAH6B</v>
      </c>
      <c r="M20" s="19">
        <f t="shared" si="4"/>
        <v>1</v>
      </c>
      <c r="N20" s="48" t="str">
        <f t="shared" si="5"/>
        <v>Sat</v>
      </c>
      <c r="O20" s="49" t="str">
        <f t="shared" si="6"/>
        <v>LindfieldRound 1</v>
      </c>
      <c r="P20" s="49" t="str">
        <f t="shared" si="7"/>
        <v>WahroongaRound 1</v>
      </c>
      <c r="Q20" s="19" t="s">
        <v>13</v>
      </c>
      <c r="R20" s="19">
        <f t="shared" si="8"/>
        <v>0</v>
      </c>
      <c r="S20" s="19" t="str">
        <f t="shared" si="9"/>
        <v>St IvesRound 1</v>
      </c>
      <c r="T20" s="11" t="s">
        <v>152</v>
      </c>
      <c r="U20" s="19">
        <f t="shared" si="10"/>
        <v>5</v>
      </c>
      <c r="V20" s="19">
        <f t="shared" si="11"/>
        <v>10</v>
      </c>
      <c r="W20" s="19">
        <f t="shared" si="12"/>
        <v>1</v>
      </c>
      <c r="X20" s="19">
        <f t="shared" si="13"/>
        <v>0</v>
      </c>
      <c r="Y20" s="19">
        <f t="shared" si="14"/>
        <v>11</v>
      </c>
    </row>
    <row r="21" spans="1:25" ht="13.5" customHeight="1" x14ac:dyDescent="0.2">
      <c r="A21" s="43"/>
      <c r="B21" s="43" t="str">
        <f t="shared" si="15"/>
        <v>Round 1</v>
      </c>
      <c r="C21" s="44"/>
      <c r="D21" s="14" t="s">
        <v>16</v>
      </c>
      <c r="E21" s="19" t="s">
        <v>172</v>
      </c>
      <c r="F21" s="17" t="s">
        <v>22</v>
      </c>
      <c r="G21" s="19" t="s">
        <v>173</v>
      </c>
      <c r="H21" s="45"/>
      <c r="I21" s="46"/>
      <c r="J21" s="47" t="str">
        <f t="shared" si="1"/>
        <v>LIN6C</v>
      </c>
      <c r="K21" s="47" t="str">
        <f t="shared" si="2"/>
        <v>WAH6C</v>
      </c>
      <c r="L21" s="19" t="str">
        <f t="shared" si="3"/>
        <v>LIN6C V WAH6C</v>
      </c>
      <c r="M21" s="19">
        <f t="shared" si="4"/>
        <v>1</v>
      </c>
      <c r="N21" s="48" t="str">
        <f t="shared" si="5"/>
        <v>Sat</v>
      </c>
      <c r="O21" s="49" t="str">
        <f t="shared" si="6"/>
        <v>LindfieldRound 1</v>
      </c>
      <c r="P21" s="49" t="str">
        <f t="shared" si="7"/>
        <v>WahroongaRound 1</v>
      </c>
      <c r="Q21" s="19" t="s">
        <v>15</v>
      </c>
      <c r="R21" s="19">
        <f t="shared" si="8"/>
        <v>0</v>
      </c>
      <c r="S21" s="19" t="str">
        <f t="shared" si="9"/>
        <v>KWPRound 1</v>
      </c>
      <c r="T21" s="16" t="s">
        <v>155</v>
      </c>
      <c r="U21" s="19">
        <f t="shared" si="10"/>
        <v>6</v>
      </c>
      <c r="V21" s="19">
        <f t="shared" si="11"/>
        <v>11</v>
      </c>
      <c r="W21" s="19">
        <f t="shared" si="12"/>
        <v>1</v>
      </c>
      <c r="X21" s="19">
        <f t="shared" si="13"/>
        <v>0</v>
      </c>
      <c r="Y21" s="19">
        <f t="shared" si="14"/>
        <v>12</v>
      </c>
    </row>
    <row r="22" spans="1:25" ht="13.5" customHeight="1" x14ac:dyDescent="0.2">
      <c r="A22" s="43"/>
      <c r="B22" s="43" t="str">
        <f t="shared" si="15"/>
        <v>Round 1</v>
      </c>
      <c r="C22" s="44"/>
      <c r="D22" s="10" t="s">
        <v>10</v>
      </c>
      <c r="E22" s="19" t="s">
        <v>161</v>
      </c>
      <c r="F22" s="7" t="s">
        <v>8</v>
      </c>
      <c r="G22" s="19" t="s">
        <v>157</v>
      </c>
      <c r="H22" s="19"/>
      <c r="I22" s="46"/>
      <c r="J22" s="47" t="str">
        <f t="shared" si="1"/>
        <v>HOR6A</v>
      </c>
      <c r="K22" s="47" t="str">
        <f t="shared" si="2"/>
        <v>CHA6B</v>
      </c>
      <c r="L22" s="19" t="str">
        <f t="shared" si="3"/>
        <v>HOR6A V CHA6B</v>
      </c>
      <c r="M22" s="19">
        <f t="shared" si="4"/>
        <v>1</v>
      </c>
      <c r="N22" s="48" t="str">
        <f t="shared" si="5"/>
        <v>Sat</v>
      </c>
      <c r="O22" s="49" t="str">
        <f t="shared" si="6"/>
        <v>HornsbyRound 1</v>
      </c>
      <c r="P22" s="49" t="str">
        <f t="shared" si="7"/>
        <v>ChatswoodRound 1</v>
      </c>
      <c r="Q22" s="19" t="s">
        <v>174</v>
      </c>
      <c r="R22" s="19">
        <f t="shared" si="8"/>
        <v>0</v>
      </c>
      <c r="S22" s="19" t="str">
        <f t="shared" si="9"/>
        <v>MosmanRound 2</v>
      </c>
      <c r="T22" s="16" t="s">
        <v>158</v>
      </c>
      <c r="U22" s="19">
        <f t="shared" si="10"/>
        <v>6</v>
      </c>
      <c r="V22" s="19">
        <f t="shared" si="11"/>
        <v>11</v>
      </c>
      <c r="W22" s="19">
        <f t="shared" si="12"/>
        <v>1</v>
      </c>
      <c r="X22" s="19">
        <f t="shared" si="13"/>
        <v>0</v>
      </c>
      <c r="Y22" s="19">
        <f t="shared" si="14"/>
        <v>12</v>
      </c>
    </row>
    <row r="23" spans="1:25" ht="13.5" customHeight="1" x14ac:dyDescent="0.2">
      <c r="A23" s="43"/>
      <c r="B23" s="43" t="str">
        <f t="shared" si="15"/>
        <v>Round 1</v>
      </c>
      <c r="C23" s="44"/>
      <c r="D23" s="17" t="s">
        <v>22</v>
      </c>
      <c r="E23" s="19" t="s">
        <v>175</v>
      </c>
      <c r="F23" s="7" t="s">
        <v>8</v>
      </c>
      <c r="G23" s="22" t="s">
        <v>154</v>
      </c>
      <c r="H23" s="45"/>
      <c r="I23" s="46"/>
      <c r="J23" s="47" t="str">
        <f t="shared" si="1"/>
        <v>WAH6D</v>
      </c>
      <c r="K23" s="47" t="str">
        <f t="shared" si="2"/>
        <v>U6 Gold</v>
      </c>
      <c r="L23" s="19" t="str">
        <f t="shared" si="3"/>
        <v>WAH6D V U6 Gold</v>
      </c>
      <c r="M23" s="19">
        <f t="shared" si="4"/>
        <v>1</v>
      </c>
      <c r="N23" s="48" t="str">
        <f t="shared" si="5"/>
        <v>Sat</v>
      </c>
      <c r="O23" s="49" t="str">
        <f t="shared" si="6"/>
        <v>WahroongaRound 1</v>
      </c>
      <c r="P23" s="49" t="str">
        <f t="shared" si="7"/>
        <v>ChatswoodRound 1</v>
      </c>
      <c r="Q23" s="19" t="s">
        <v>176</v>
      </c>
      <c r="R23" s="19">
        <f t="shared" si="8"/>
        <v>0</v>
      </c>
      <c r="S23" s="19" t="str">
        <f t="shared" si="9"/>
        <v>ChatswoodRound 2</v>
      </c>
      <c r="T23" s="16" t="s">
        <v>162</v>
      </c>
      <c r="U23" s="19">
        <f t="shared" si="10"/>
        <v>5</v>
      </c>
      <c r="V23" s="19">
        <f t="shared" si="11"/>
        <v>11</v>
      </c>
      <c r="W23" s="19">
        <f t="shared" si="12"/>
        <v>1</v>
      </c>
      <c r="X23" s="19">
        <f t="shared" si="13"/>
        <v>0</v>
      </c>
      <c r="Y23" s="19">
        <f t="shared" si="14"/>
        <v>12</v>
      </c>
    </row>
    <row r="24" spans="1:25" ht="13.5" customHeight="1" x14ac:dyDescent="0.2">
      <c r="A24" s="43"/>
      <c r="B24" s="43" t="str">
        <f t="shared" si="15"/>
        <v>Round 1</v>
      </c>
      <c r="C24" s="44"/>
      <c r="D24" s="13" t="s">
        <v>20</v>
      </c>
      <c r="E24" s="19" t="s">
        <v>177</v>
      </c>
      <c r="F24" s="15" t="s">
        <v>18</v>
      </c>
      <c r="G24" s="19" t="s">
        <v>178</v>
      </c>
      <c r="H24" s="45"/>
      <c r="I24" s="46"/>
      <c r="J24" s="47" t="str">
        <f t="shared" si="1"/>
        <v>IVE6A</v>
      </c>
      <c r="K24" s="47" t="str">
        <f t="shared" si="2"/>
        <v>ROS6A</v>
      </c>
      <c r="L24" s="19" t="str">
        <f t="shared" si="3"/>
        <v>IVE6A V ROS6A</v>
      </c>
      <c r="M24" s="19">
        <f t="shared" si="4"/>
        <v>1</v>
      </c>
      <c r="N24" s="48" t="str">
        <f t="shared" si="5"/>
        <v>Sat</v>
      </c>
      <c r="O24" s="49" t="str">
        <f t="shared" si="6"/>
        <v>St IvesRound 1</v>
      </c>
      <c r="P24" s="49" t="str">
        <f t="shared" si="7"/>
        <v>RosevilleRound 1</v>
      </c>
      <c r="Q24" s="19" t="s">
        <v>27</v>
      </c>
      <c r="R24" s="19">
        <f t="shared" si="8"/>
        <v>0</v>
      </c>
      <c r="S24" s="19" t="str">
        <f t="shared" si="9"/>
        <v>WahroongaRound 2</v>
      </c>
      <c r="T24" s="14" t="s">
        <v>166</v>
      </c>
      <c r="U24" s="19">
        <f t="shared" si="10"/>
        <v>7</v>
      </c>
      <c r="V24" s="19">
        <f t="shared" si="11"/>
        <v>11</v>
      </c>
      <c r="W24" s="19">
        <f t="shared" si="12"/>
        <v>1</v>
      </c>
      <c r="X24" s="19">
        <f t="shared" si="13"/>
        <v>0</v>
      </c>
      <c r="Y24" s="19">
        <f t="shared" si="14"/>
        <v>12</v>
      </c>
    </row>
    <row r="25" spans="1:25" ht="13.5" customHeight="1" x14ac:dyDescent="0.2">
      <c r="A25" s="43"/>
      <c r="B25" s="43" t="str">
        <f t="shared" si="15"/>
        <v>Round 1</v>
      </c>
      <c r="C25" s="44">
        <v>43583</v>
      </c>
      <c r="D25" s="12" t="s">
        <v>12</v>
      </c>
      <c r="E25" s="19" t="s">
        <v>165</v>
      </c>
      <c r="F25" s="18" t="s">
        <v>28</v>
      </c>
      <c r="G25" s="19" t="s">
        <v>179</v>
      </c>
      <c r="H25" s="45"/>
      <c r="I25" s="46"/>
      <c r="J25" s="47" t="str">
        <f t="shared" si="1"/>
        <v>KWP6A</v>
      </c>
      <c r="K25" s="47" t="str">
        <f t="shared" si="2"/>
        <v>NOR6A</v>
      </c>
      <c r="L25" s="19" t="str">
        <f t="shared" si="3"/>
        <v>KWP6A V NOR6A</v>
      </c>
      <c r="M25" s="19">
        <f t="shared" si="4"/>
        <v>1</v>
      </c>
      <c r="N25" s="48" t="str">
        <f t="shared" si="5"/>
        <v>Sun</v>
      </c>
      <c r="O25" s="49" t="str">
        <f t="shared" si="6"/>
        <v>KWPRound 1</v>
      </c>
      <c r="P25" s="49" t="str">
        <f t="shared" si="7"/>
        <v>Norths PiratesRound 1</v>
      </c>
      <c r="Q25" s="19" t="s">
        <v>29</v>
      </c>
      <c r="R25" s="19">
        <f t="shared" si="8"/>
        <v>0</v>
      </c>
      <c r="S25" s="19" t="str">
        <f t="shared" si="9"/>
        <v>KWPRound 2</v>
      </c>
      <c r="T25" s="14" t="s">
        <v>170</v>
      </c>
      <c r="U25" s="19">
        <f t="shared" si="10"/>
        <v>7</v>
      </c>
      <c r="V25" s="19">
        <f t="shared" si="11"/>
        <v>11</v>
      </c>
      <c r="W25" s="19">
        <f t="shared" si="12"/>
        <v>1</v>
      </c>
      <c r="X25" s="19">
        <f t="shared" si="13"/>
        <v>0</v>
      </c>
      <c r="Y25" s="19">
        <f t="shared" si="14"/>
        <v>12</v>
      </c>
    </row>
    <row r="26" spans="1:25" ht="13.5" customHeight="1" x14ac:dyDescent="0.2">
      <c r="A26" s="43"/>
      <c r="B26" s="43" t="str">
        <f t="shared" si="15"/>
        <v>Round 1</v>
      </c>
      <c r="C26" s="44">
        <v>43583</v>
      </c>
      <c r="D26" s="12" t="s">
        <v>12</v>
      </c>
      <c r="E26" s="19" t="s">
        <v>169</v>
      </c>
      <c r="F26" s="18" t="s">
        <v>28</v>
      </c>
      <c r="G26" s="19" t="s">
        <v>180</v>
      </c>
      <c r="H26" s="45"/>
      <c r="I26" s="46"/>
      <c r="J26" s="47" t="str">
        <f t="shared" si="1"/>
        <v>KWP6B</v>
      </c>
      <c r="K26" s="47" t="str">
        <f t="shared" si="2"/>
        <v>NOR6B</v>
      </c>
      <c r="L26" s="19" t="str">
        <f t="shared" si="3"/>
        <v>KWP6B V NOR6B</v>
      </c>
      <c r="M26" s="19">
        <f t="shared" si="4"/>
        <v>1</v>
      </c>
      <c r="N26" s="48" t="str">
        <f t="shared" si="5"/>
        <v>Sun</v>
      </c>
      <c r="O26" s="49" t="str">
        <f t="shared" si="6"/>
        <v>KWPRound 1</v>
      </c>
      <c r="P26" s="49" t="str">
        <f t="shared" si="7"/>
        <v>Norths PiratesRound 1</v>
      </c>
      <c r="Q26" s="19" t="s">
        <v>32</v>
      </c>
      <c r="R26" s="19">
        <f t="shared" si="8"/>
        <v>0</v>
      </c>
      <c r="S26" s="19" t="str">
        <f t="shared" si="9"/>
        <v>HornsbyRound 3</v>
      </c>
      <c r="T26" s="14" t="s">
        <v>172</v>
      </c>
      <c r="U26" s="19">
        <f t="shared" si="10"/>
        <v>6</v>
      </c>
      <c r="V26" s="19">
        <f t="shared" si="11"/>
        <v>11</v>
      </c>
      <c r="W26" s="19">
        <f t="shared" si="12"/>
        <v>1</v>
      </c>
      <c r="X26" s="19">
        <f t="shared" si="13"/>
        <v>0</v>
      </c>
      <c r="Y26" s="19">
        <f t="shared" si="14"/>
        <v>12</v>
      </c>
    </row>
    <row r="27" spans="1:25" ht="13.5" customHeight="1" x14ac:dyDescent="0.2">
      <c r="A27" s="43" t="s">
        <v>181</v>
      </c>
      <c r="B27" s="43" t="str">
        <f>A27</f>
        <v>Round 2</v>
      </c>
      <c r="C27" s="44">
        <v>43589</v>
      </c>
      <c r="D27" s="9" t="s">
        <v>26</v>
      </c>
      <c r="E27" s="19" t="s">
        <v>153</v>
      </c>
      <c r="F27" s="13" t="s">
        <v>20</v>
      </c>
      <c r="G27" s="19" t="s">
        <v>177</v>
      </c>
      <c r="H27" s="45"/>
      <c r="I27" s="46"/>
      <c r="J27" s="47" t="str">
        <f t="shared" si="1"/>
        <v>MOS6A</v>
      </c>
      <c r="K27" s="47" t="str">
        <f t="shared" si="2"/>
        <v>IVE6A</v>
      </c>
      <c r="L27" s="19" t="str">
        <f t="shared" si="3"/>
        <v>MOS6A V IVE6A</v>
      </c>
      <c r="M27" s="19">
        <f t="shared" si="4"/>
        <v>1</v>
      </c>
      <c r="N27" s="48" t="str">
        <f t="shared" si="5"/>
        <v>Sat</v>
      </c>
      <c r="O27" s="49" t="str">
        <f t="shared" si="6"/>
        <v>MosmanRound 2</v>
      </c>
      <c r="P27" s="49" t="str">
        <f t="shared" si="7"/>
        <v>St IvesRound 2</v>
      </c>
      <c r="Q27" s="19" t="s">
        <v>33</v>
      </c>
      <c r="R27" s="19">
        <f t="shared" si="8"/>
        <v>0</v>
      </c>
      <c r="S27" s="19" t="str">
        <f t="shared" si="9"/>
        <v>RosevilleRound 3</v>
      </c>
      <c r="T27" s="15" t="s">
        <v>178</v>
      </c>
      <c r="U27" s="19">
        <f t="shared" si="10"/>
        <v>7</v>
      </c>
      <c r="V27" s="19">
        <f t="shared" si="11"/>
        <v>11</v>
      </c>
      <c r="W27" s="19">
        <f t="shared" si="12"/>
        <v>1</v>
      </c>
      <c r="X27" s="19">
        <f t="shared" si="13"/>
        <v>0</v>
      </c>
      <c r="Y27" s="19">
        <f t="shared" si="14"/>
        <v>12</v>
      </c>
    </row>
    <row r="28" spans="1:25" ht="13.5" customHeight="1" x14ac:dyDescent="0.2">
      <c r="A28" s="43"/>
      <c r="B28" s="43" t="str">
        <f t="shared" ref="B28:B37" si="16">B27</f>
        <v>Round 2</v>
      </c>
      <c r="C28" s="44"/>
      <c r="D28" s="9" t="s">
        <v>26</v>
      </c>
      <c r="E28" s="19" t="s">
        <v>156</v>
      </c>
      <c r="F28" s="14" t="s">
        <v>16</v>
      </c>
      <c r="G28" s="19" t="s">
        <v>166</v>
      </c>
      <c r="H28" s="45"/>
      <c r="I28" s="46"/>
      <c r="J28" s="47" t="str">
        <f t="shared" si="1"/>
        <v>MOS6B</v>
      </c>
      <c r="K28" s="47" t="str">
        <f t="shared" si="2"/>
        <v>LIN6A</v>
      </c>
      <c r="L28" s="19" t="str">
        <f t="shared" si="3"/>
        <v>MOS6B V LIN6A</v>
      </c>
      <c r="M28" s="19">
        <f t="shared" si="4"/>
        <v>1</v>
      </c>
      <c r="N28" s="48" t="str">
        <f t="shared" si="5"/>
        <v>Sat</v>
      </c>
      <c r="O28" s="49" t="str">
        <f t="shared" si="6"/>
        <v>MosmanRound 2</v>
      </c>
      <c r="P28" s="49" t="str">
        <f t="shared" si="7"/>
        <v>LindfieldRound 2</v>
      </c>
      <c r="Q28" s="19" t="s">
        <v>37</v>
      </c>
      <c r="R28" s="19">
        <f t="shared" si="8"/>
        <v>0</v>
      </c>
      <c r="S28" s="19" t="str">
        <f t="shared" si="9"/>
        <v>Norths PiratesRound 3</v>
      </c>
      <c r="T28" s="17" t="s">
        <v>167</v>
      </c>
      <c r="U28" s="19">
        <f t="shared" si="10"/>
        <v>7</v>
      </c>
      <c r="V28" s="19">
        <f t="shared" si="11"/>
        <v>10</v>
      </c>
      <c r="W28" s="19">
        <f t="shared" si="12"/>
        <v>2</v>
      </c>
      <c r="X28" s="19">
        <f t="shared" si="13"/>
        <v>0</v>
      </c>
      <c r="Y28" s="19">
        <f t="shared" si="14"/>
        <v>12</v>
      </c>
    </row>
    <row r="29" spans="1:25" ht="13.5" customHeight="1" x14ac:dyDescent="0.2">
      <c r="A29" s="43"/>
      <c r="B29" s="43" t="str">
        <f t="shared" si="16"/>
        <v>Round 2</v>
      </c>
      <c r="C29" s="44"/>
      <c r="D29" s="9" t="s">
        <v>26</v>
      </c>
      <c r="E29" s="19" t="s">
        <v>159</v>
      </c>
      <c r="F29" s="14" t="s">
        <v>16</v>
      </c>
      <c r="G29" s="19" t="s">
        <v>170</v>
      </c>
      <c r="H29" s="45"/>
      <c r="I29" s="46"/>
      <c r="J29" s="47" t="str">
        <f t="shared" si="1"/>
        <v>MOS6C</v>
      </c>
      <c r="K29" s="47" t="str">
        <f t="shared" si="2"/>
        <v>LIN6B</v>
      </c>
      <c r="L29" s="19" t="str">
        <f t="shared" si="3"/>
        <v>MOS6C V LIN6B</v>
      </c>
      <c r="M29" s="19">
        <f t="shared" si="4"/>
        <v>1</v>
      </c>
      <c r="N29" s="48" t="str">
        <f t="shared" si="5"/>
        <v>Sat</v>
      </c>
      <c r="O29" s="49" t="str">
        <f t="shared" si="6"/>
        <v>MosmanRound 2</v>
      </c>
      <c r="P29" s="49" t="str">
        <f t="shared" si="7"/>
        <v>LindfieldRound 2</v>
      </c>
      <c r="Q29" s="19" t="s">
        <v>35</v>
      </c>
      <c r="R29" s="19">
        <f t="shared" si="8"/>
        <v>0</v>
      </c>
      <c r="S29" s="19" t="str">
        <f t="shared" si="9"/>
        <v>St IvesRound 3</v>
      </c>
      <c r="T29" s="17" t="s">
        <v>171</v>
      </c>
      <c r="U29" s="19">
        <f t="shared" si="10"/>
        <v>6</v>
      </c>
      <c r="V29" s="19">
        <f t="shared" si="11"/>
        <v>10</v>
      </c>
      <c r="W29" s="19">
        <f t="shared" si="12"/>
        <v>2</v>
      </c>
      <c r="X29" s="19">
        <f t="shared" si="13"/>
        <v>0</v>
      </c>
      <c r="Y29" s="19">
        <f t="shared" si="14"/>
        <v>12</v>
      </c>
    </row>
    <row r="30" spans="1:25" ht="13.5" customHeight="1" x14ac:dyDescent="0.2">
      <c r="A30" s="43"/>
      <c r="B30" s="43" t="str">
        <f t="shared" si="16"/>
        <v>Round 2</v>
      </c>
      <c r="C30" s="44"/>
      <c r="D30" s="9" t="s">
        <v>26</v>
      </c>
      <c r="E30" s="19" t="s">
        <v>163</v>
      </c>
      <c r="F30" s="14" t="s">
        <v>16</v>
      </c>
      <c r="G30" s="19" t="s">
        <v>172</v>
      </c>
      <c r="H30" s="45"/>
      <c r="I30" s="46"/>
      <c r="J30" s="47" t="str">
        <f t="shared" si="1"/>
        <v>MOS6D</v>
      </c>
      <c r="K30" s="47" t="str">
        <f t="shared" si="2"/>
        <v>LIN6C</v>
      </c>
      <c r="L30" s="19" t="str">
        <f t="shared" si="3"/>
        <v>MOS6D V LIN6C</v>
      </c>
      <c r="M30" s="19">
        <f t="shared" si="4"/>
        <v>1</v>
      </c>
      <c r="N30" s="48" t="str">
        <f t="shared" si="5"/>
        <v>Sat</v>
      </c>
      <c r="O30" s="49" t="str">
        <f t="shared" si="6"/>
        <v>MosmanRound 2</v>
      </c>
      <c r="P30" s="49" t="str">
        <f t="shared" si="7"/>
        <v>LindfieldRound 2</v>
      </c>
      <c r="Q30" s="19" t="s">
        <v>36</v>
      </c>
      <c r="R30" s="19">
        <f t="shared" si="8"/>
        <v>0</v>
      </c>
      <c r="S30" s="19" t="str">
        <f t="shared" si="9"/>
        <v>Hunters HillRound 3</v>
      </c>
      <c r="T30" s="17" t="s">
        <v>173</v>
      </c>
      <c r="U30" s="19">
        <f t="shared" si="10"/>
        <v>5</v>
      </c>
      <c r="V30" s="19">
        <f t="shared" si="11"/>
        <v>11</v>
      </c>
      <c r="W30" s="19">
        <f t="shared" si="12"/>
        <v>1</v>
      </c>
      <c r="X30" s="19">
        <f t="shared" si="13"/>
        <v>0</v>
      </c>
      <c r="Y30" s="19">
        <f t="shared" si="14"/>
        <v>12</v>
      </c>
    </row>
    <row r="31" spans="1:25" ht="13.5" customHeight="1" x14ac:dyDescent="0.2">
      <c r="A31" s="43"/>
      <c r="B31" s="43" t="str">
        <f t="shared" si="16"/>
        <v>Round 2</v>
      </c>
      <c r="C31" s="44"/>
      <c r="D31" s="7" t="s">
        <v>8</v>
      </c>
      <c r="E31" s="22" t="s">
        <v>154</v>
      </c>
      <c r="F31" s="18" t="s">
        <v>28</v>
      </c>
      <c r="G31" s="19" t="s">
        <v>179</v>
      </c>
      <c r="H31" s="45"/>
      <c r="I31" s="46"/>
      <c r="J31" s="47" t="str">
        <f t="shared" si="1"/>
        <v>U6 Gold</v>
      </c>
      <c r="K31" s="47" t="str">
        <f t="shared" si="2"/>
        <v>NOR6A</v>
      </c>
      <c r="L31" s="19" t="str">
        <f t="shared" si="3"/>
        <v>U6 Gold V NOR6A</v>
      </c>
      <c r="M31" s="19">
        <f t="shared" si="4"/>
        <v>1</v>
      </c>
      <c r="N31" s="48" t="str">
        <f t="shared" si="5"/>
        <v>Sat</v>
      </c>
      <c r="O31" s="49" t="str">
        <f t="shared" si="6"/>
        <v>ChatswoodRound 2</v>
      </c>
      <c r="P31" s="49" t="str">
        <f t="shared" si="7"/>
        <v>Norths PiratesRound 2</v>
      </c>
      <c r="Q31" s="19" t="s">
        <v>34</v>
      </c>
      <c r="R31" s="19">
        <f t="shared" si="8"/>
        <v>0</v>
      </c>
      <c r="S31" s="19" t="str">
        <f t="shared" si="9"/>
        <v>ChatswoodRound 3</v>
      </c>
      <c r="T31" s="50" t="s">
        <v>175</v>
      </c>
      <c r="U31" s="19">
        <f t="shared" si="10"/>
        <v>6</v>
      </c>
      <c r="V31" s="19">
        <f t="shared" si="11"/>
        <v>11</v>
      </c>
      <c r="W31" s="19">
        <f t="shared" si="12"/>
        <v>1</v>
      </c>
      <c r="X31" s="19">
        <f t="shared" si="13"/>
        <v>0</v>
      </c>
      <c r="Y31" s="19">
        <f t="shared" si="14"/>
        <v>12</v>
      </c>
    </row>
    <row r="32" spans="1:25" ht="13.5" customHeight="1" x14ac:dyDescent="0.2">
      <c r="A32" s="43"/>
      <c r="B32" s="43" t="str">
        <f t="shared" si="16"/>
        <v>Round 2</v>
      </c>
      <c r="C32" s="44"/>
      <c r="D32" s="7" t="s">
        <v>8</v>
      </c>
      <c r="E32" s="19" t="s">
        <v>157</v>
      </c>
      <c r="F32" s="18" t="s">
        <v>28</v>
      </c>
      <c r="G32" s="19" t="s">
        <v>180</v>
      </c>
      <c r="H32" s="45"/>
      <c r="I32" s="46"/>
      <c r="J32" s="47" t="str">
        <f t="shared" si="1"/>
        <v>CHA6B</v>
      </c>
      <c r="K32" s="47" t="str">
        <f t="shared" si="2"/>
        <v>NOR6B</v>
      </c>
      <c r="L32" s="19" t="str">
        <f t="shared" si="3"/>
        <v>CHA6B V NOR6B</v>
      </c>
      <c r="M32" s="19">
        <f t="shared" si="4"/>
        <v>1</v>
      </c>
      <c r="N32" s="48" t="str">
        <f t="shared" si="5"/>
        <v>Sat</v>
      </c>
      <c r="O32" s="49" t="str">
        <f t="shared" si="6"/>
        <v>ChatswoodRound 2</v>
      </c>
      <c r="P32" s="49" t="str">
        <f t="shared" si="7"/>
        <v>Norths PiratesRound 2</v>
      </c>
      <c r="Q32" s="19" t="s">
        <v>182</v>
      </c>
      <c r="R32" s="19">
        <f t="shared" si="8"/>
        <v>2</v>
      </c>
      <c r="S32" s="19">
        <f t="shared" si="9"/>
        <v>0</v>
      </c>
      <c r="T32" s="51" t="s">
        <v>177</v>
      </c>
      <c r="U32" s="19">
        <f t="shared" si="10"/>
        <v>6</v>
      </c>
      <c r="V32" s="19">
        <f t="shared" si="11"/>
        <v>11</v>
      </c>
      <c r="W32" s="19">
        <f t="shared" si="12"/>
        <v>1</v>
      </c>
      <c r="X32" s="19">
        <f t="shared" si="13"/>
        <v>0</v>
      </c>
      <c r="Y32" s="19">
        <f t="shared" si="14"/>
        <v>12</v>
      </c>
    </row>
    <row r="33" spans="1:25" ht="13.5" customHeight="1" x14ac:dyDescent="0.2">
      <c r="A33" s="43"/>
      <c r="B33" s="43" t="str">
        <f t="shared" si="16"/>
        <v>Round 2</v>
      </c>
      <c r="C33" s="44"/>
      <c r="D33" s="17" t="s">
        <v>22</v>
      </c>
      <c r="E33" s="19" t="s">
        <v>171</v>
      </c>
      <c r="F33" s="16" t="s">
        <v>24</v>
      </c>
      <c r="G33" s="19" t="s">
        <v>162</v>
      </c>
      <c r="H33" s="45"/>
      <c r="I33" s="46"/>
      <c r="J33" s="47" t="str">
        <f t="shared" si="1"/>
        <v>WAH6B</v>
      </c>
      <c r="K33" s="47" t="str">
        <f t="shared" si="2"/>
        <v>HUN6C</v>
      </c>
      <c r="L33" s="19" t="str">
        <f t="shared" si="3"/>
        <v>WAH6B V HUN6C</v>
      </c>
      <c r="M33" s="19">
        <f t="shared" si="4"/>
        <v>1</v>
      </c>
      <c r="N33" s="48" t="str">
        <f t="shared" si="5"/>
        <v>Sat</v>
      </c>
      <c r="O33" s="49" t="str">
        <f t="shared" si="6"/>
        <v>WahroongaRound 2</v>
      </c>
      <c r="P33" s="49" t="str">
        <f t="shared" si="7"/>
        <v>Hunters HillRound 2</v>
      </c>
      <c r="Q33" s="19" t="s">
        <v>42</v>
      </c>
      <c r="R33" s="19">
        <f t="shared" si="8"/>
        <v>0</v>
      </c>
      <c r="S33" s="19" t="str">
        <f t="shared" si="9"/>
        <v>Norths PiratesRound 4</v>
      </c>
      <c r="T33" s="9" t="s">
        <v>153</v>
      </c>
      <c r="U33" s="19">
        <f t="shared" si="10"/>
        <v>5</v>
      </c>
      <c r="V33" s="19">
        <f t="shared" si="11"/>
        <v>11</v>
      </c>
      <c r="W33" s="19">
        <f t="shared" si="12"/>
        <v>1</v>
      </c>
      <c r="X33" s="19">
        <f t="shared" si="13"/>
        <v>0</v>
      </c>
      <c r="Y33" s="19">
        <f t="shared" si="14"/>
        <v>12</v>
      </c>
    </row>
    <row r="34" spans="1:25" ht="13.5" customHeight="1" x14ac:dyDescent="0.2">
      <c r="A34" s="43"/>
      <c r="B34" s="43" t="str">
        <f t="shared" si="16"/>
        <v>Round 2</v>
      </c>
      <c r="C34" s="19"/>
      <c r="D34" s="17" t="s">
        <v>22</v>
      </c>
      <c r="E34" s="19" t="s">
        <v>167</v>
      </c>
      <c r="F34" s="16" t="s">
        <v>24</v>
      </c>
      <c r="G34" s="19" t="s">
        <v>158</v>
      </c>
      <c r="H34" s="45"/>
      <c r="I34" s="46"/>
      <c r="J34" s="47" t="str">
        <f t="shared" si="1"/>
        <v>WAH6A</v>
      </c>
      <c r="K34" s="47" t="str">
        <f t="shared" si="2"/>
        <v>HUN6B</v>
      </c>
      <c r="L34" s="19" t="str">
        <f t="shared" si="3"/>
        <v>WAH6A V HUN6B</v>
      </c>
      <c r="M34" s="19">
        <f t="shared" si="4"/>
        <v>1</v>
      </c>
      <c r="N34" s="48" t="str">
        <f t="shared" si="5"/>
        <v>Sat</v>
      </c>
      <c r="O34" s="49" t="str">
        <f t="shared" si="6"/>
        <v>WahroongaRound 2</v>
      </c>
      <c r="P34" s="49" t="str">
        <f t="shared" si="7"/>
        <v>Hunters HillRound 2</v>
      </c>
      <c r="Q34" s="19" t="s">
        <v>41</v>
      </c>
      <c r="R34" s="19">
        <f t="shared" si="8"/>
        <v>0</v>
      </c>
      <c r="S34" s="19" t="str">
        <f t="shared" si="9"/>
        <v>LindfieldRound 4</v>
      </c>
      <c r="T34" s="9" t="s">
        <v>156</v>
      </c>
      <c r="U34" s="19">
        <f t="shared" si="10"/>
        <v>5</v>
      </c>
      <c r="V34" s="19">
        <f t="shared" si="11"/>
        <v>11</v>
      </c>
      <c r="W34" s="19">
        <f t="shared" si="12"/>
        <v>1</v>
      </c>
      <c r="X34" s="19">
        <f t="shared" si="13"/>
        <v>0</v>
      </c>
      <c r="Y34" s="19">
        <f t="shared" si="14"/>
        <v>12</v>
      </c>
    </row>
    <row r="35" spans="1:25" ht="13.5" customHeight="1" x14ac:dyDescent="0.2">
      <c r="A35" s="43"/>
      <c r="B35" s="43" t="str">
        <f t="shared" si="16"/>
        <v>Round 2</v>
      </c>
      <c r="C35" s="44"/>
      <c r="D35" s="17" t="s">
        <v>22</v>
      </c>
      <c r="E35" s="19" t="s">
        <v>173</v>
      </c>
      <c r="F35" s="16" t="s">
        <v>24</v>
      </c>
      <c r="G35" s="19" t="s">
        <v>155</v>
      </c>
      <c r="H35" s="45"/>
      <c r="I35" s="46"/>
      <c r="J35" s="47" t="str">
        <f t="shared" si="1"/>
        <v>WAH6C</v>
      </c>
      <c r="K35" s="47" t="str">
        <f t="shared" si="2"/>
        <v>HUN6A</v>
      </c>
      <c r="L35" s="19" t="str">
        <f t="shared" si="3"/>
        <v>WAH6C V HUN6A</v>
      </c>
      <c r="M35" s="19">
        <f t="shared" si="4"/>
        <v>1</v>
      </c>
      <c r="N35" s="48" t="str">
        <f t="shared" si="5"/>
        <v>Sat</v>
      </c>
      <c r="O35" s="49" t="str">
        <f t="shared" si="6"/>
        <v>WahroongaRound 2</v>
      </c>
      <c r="P35" s="49" t="str">
        <f t="shared" si="7"/>
        <v>Hunters HillRound 2</v>
      </c>
      <c r="Q35" s="19" t="s">
        <v>46</v>
      </c>
      <c r="R35" s="19">
        <f t="shared" si="8"/>
        <v>0</v>
      </c>
      <c r="S35" s="19" t="str">
        <f t="shared" si="9"/>
        <v>WahroongaRound 4</v>
      </c>
      <c r="T35" s="9" t="s">
        <v>159</v>
      </c>
      <c r="U35" s="19">
        <f t="shared" si="10"/>
        <v>5</v>
      </c>
      <c r="V35" s="19">
        <f t="shared" si="11"/>
        <v>11</v>
      </c>
      <c r="W35" s="19">
        <f t="shared" si="12"/>
        <v>1</v>
      </c>
      <c r="X35" s="19">
        <f t="shared" si="13"/>
        <v>0</v>
      </c>
      <c r="Y35" s="19">
        <f t="shared" si="14"/>
        <v>12</v>
      </c>
    </row>
    <row r="36" spans="1:25" ht="13.5" customHeight="1" x14ac:dyDescent="0.2">
      <c r="A36" s="43"/>
      <c r="B36" s="43" t="str">
        <f t="shared" si="16"/>
        <v>Round 2</v>
      </c>
      <c r="C36" s="44"/>
      <c r="D36" s="17" t="s">
        <v>22</v>
      </c>
      <c r="E36" s="19" t="s">
        <v>175</v>
      </c>
      <c r="F36" s="10" t="s">
        <v>10</v>
      </c>
      <c r="G36" s="19" t="s">
        <v>161</v>
      </c>
      <c r="H36" s="45"/>
      <c r="I36" s="46"/>
      <c r="J36" s="47" t="str">
        <f t="shared" si="1"/>
        <v>WAH6D</v>
      </c>
      <c r="K36" s="47" t="str">
        <f t="shared" si="2"/>
        <v>HOR6A</v>
      </c>
      <c r="L36" s="19" t="str">
        <f t="shared" si="3"/>
        <v>WAH6D V HOR6A</v>
      </c>
      <c r="M36" s="19">
        <f t="shared" si="4"/>
        <v>1</v>
      </c>
      <c r="N36" s="48" t="str">
        <f t="shared" si="5"/>
        <v>Sat</v>
      </c>
      <c r="O36" s="49" t="str">
        <f t="shared" si="6"/>
        <v>WahroongaRound 2</v>
      </c>
      <c r="P36" s="49" t="str">
        <f t="shared" si="7"/>
        <v>HornsbyRound 2</v>
      </c>
      <c r="Q36" s="19" t="s">
        <v>43</v>
      </c>
      <c r="R36" s="19">
        <f t="shared" si="8"/>
        <v>0</v>
      </c>
      <c r="S36" s="19" t="str">
        <f t="shared" si="9"/>
        <v>RosevilleRound 4</v>
      </c>
      <c r="T36" s="9" t="s">
        <v>163</v>
      </c>
      <c r="U36" s="19">
        <f t="shared" si="10"/>
        <v>5</v>
      </c>
      <c r="V36" s="19">
        <f t="shared" si="11"/>
        <v>11</v>
      </c>
      <c r="W36" s="19">
        <f t="shared" si="12"/>
        <v>1</v>
      </c>
      <c r="X36" s="19">
        <f t="shared" si="13"/>
        <v>0</v>
      </c>
      <c r="Y36" s="19">
        <f t="shared" si="14"/>
        <v>12</v>
      </c>
    </row>
    <row r="37" spans="1:25" ht="13.5" customHeight="1" x14ac:dyDescent="0.2">
      <c r="A37" s="43"/>
      <c r="B37" s="43" t="str">
        <f t="shared" si="16"/>
        <v>Round 2</v>
      </c>
      <c r="C37" s="44">
        <v>43590</v>
      </c>
      <c r="D37" s="12" t="s">
        <v>12</v>
      </c>
      <c r="E37" s="19" t="s">
        <v>165</v>
      </c>
      <c r="F37" s="15" t="s">
        <v>18</v>
      </c>
      <c r="G37" s="19" t="s">
        <v>178</v>
      </c>
      <c r="H37" s="45"/>
      <c r="I37" s="46"/>
      <c r="J37" s="47" t="str">
        <f t="shared" si="1"/>
        <v>KWP6A</v>
      </c>
      <c r="K37" s="47" t="str">
        <f t="shared" si="2"/>
        <v>ROS6A</v>
      </c>
      <c r="L37" s="19" t="str">
        <f t="shared" si="3"/>
        <v>KWP6A V ROS6A</v>
      </c>
      <c r="M37" s="19">
        <f t="shared" si="4"/>
        <v>1</v>
      </c>
      <c r="N37" s="48" t="str">
        <f t="shared" si="5"/>
        <v>Sun</v>
      </c>
      <c r="O37" s="49" t="str">
        <f t="shared" si="6"/>
        <v>KWPRound 2</v>
      </c>
      <c r="P37" s="49" t="str">
        <f t="shared" si="7"/>
        <v>RosevilleRound 2</v>
      </c>
      <c r="Q37" s="19" t="s">
        <v>44</v>
      </c>
      <c r="R37" s="19">
        <f t="shared" si="8"/>
        <v>0</v>
      </c>
      <c r="S37" s="19" t="str">
        <f t="shared" si="9"/>
        <v>KWPRound 4</v>
      </c>
      <c r="T37" s="19"/>
      <c r="U37" s="19"/>
      <c r="V37" s="19"/>
      <c r="W37" s="19"/>
      <c r="X37" s="19"/>
      <c r="Y37" s="19"/>
    </row>
    <row r="38" spans="1:25" ht="13.5" customHeight="1" x14ac:dyDescent="0.2">
      <c r="A38" s="43"/>
      <c r="B38" s="43" t="str">
        <f>B35</f>
        <v>Round 2</v>
      </c>
      <c r="C38" s="44">
        <v>43590</v>
      </c>
      <c r="D38" s="12" t="s">
        <v>12</v>
      </c>
      <c r="E38" s="19" t="s">
        <v>169</v>
      </c>
      <c r="F38" s="10" t="s">
        <v>10</v>
      </c>
      <c r="G38" s="19" t="s">
        <v>161</v>
      </c>
      <c r="H38" s="45"/>
      <c r="I38" s="46"/>
      <c r="J38" s="47" t="str">
        <f t="shared" si="1"/>
        <v>KWP6B</v>
      </c>
      <c r="K38" s="47" t="str">
        <f t="shared" si="2"/>
        <v>HOR6A</v>
      </c>
      <c r="L38" s="19" t="str">
        <f t="shared" si="3"/>
        <v>KWP6B V HOR6A</v>
      </c>
      <c r="M38" s="19">
        <f t="shared" si="4"/>
        <v>1</v>
      </c>
      <c r="N38" s="48" t="str">
        <f t="shared" si="5"/>
        <v>Sun</v>
      </c>
      <c r="O38" s="49" t="str">
        <f t="shared" si="6"/>
        <v>KWPRound 2</v>
      </c>
      <c r="P38" s="49" t="str">
        <f t="shared" si="7"/>
        <v>HornsbyRound 2</v>
      </c>
      <c r="Q38" s="19" t="s">
        <v>51</v>
      </c>
      <c r="R38" s="19">
        <f t="shared" si="8"/>
        <v>0</v>
      </c>
      <c r="S38" s="19" t="str">
        <f t="shared" si="9"/>
        <v>HornsbyRound 5</v>
      </c>
      <c r="T38" s="19"/>
      <c r="U38" s="19"/>
      <c r="V38" s="19"/>
      <c r="W38" s="19"/>
      <c r="X38" s="19"/>
      <c r="Y38" s="19"/>
    </row>
    <row r="39" spans="1:25" ht="13.5" customHeight="1" x14ac:dyDescent="0.2">
      <c r="A39" s="43" t="s">
        <v>183</v>
      </c>
      <c r="B39" s="43" t="str">
        <f>A39</f>
        <v>Round 3</v>
      </c>
      <c r="C39" s="44">
        <v>43596</v>
      </c>
      <c r="D39" s="10" t="s">
        <v>10</v>
      </c>
      <c r="E39" s="19" t="s">
        <v>161</v>
      </c>
      <c r="F39" s="9" t="s">
        <v>26</v>
      </c>
      <c r="G39" s="19" t="s">
        <v>153</v>
      </c>
      <c r="H39" s="45"/>
      <c r="I39" s="46"/>
      <c r="J39" s="47" t="str">
        <f t="shared" si="1"/>
        <v>HOR6A</v>
      </c>
      <c r="K39" s="47" t="str">
        <f t="shared" si="2"/>
        <v>MOS6A</v>
      </c>
      <c r="L39" s="19" t="str">
        <f t="shared" si="3"/>
        <v>HOR6A V MOS6A</v>
      </c>
      <c r="M39" s="19">
        <f t="shared" si="4"/>
        <v>1</v>
      </c>
      <c r="N39" s="48" t="str">
        <f t="shared" si="5"/>
        <v>Sat</v>
      </c>
      <c r="O39" s="49" t="str">
        <f t="shared" si="6"/>
        <v>HornsbyRound 3</v>
      </c>
      <c r="P39" s="49" t="str">
        <f t="shared" si="7"/>
        <v>MosmanRound 3</v>
      </c>
      <c r="Q39" s="19" t="s">
        <v>53</v>
      </c>
      <c r="R39" s="19">
        <f t="shared" si="8"/>
        <v>0</v>
      </c>
      <c r="S39" s="19" t="str">
        <f t="shared" si="9"/>
        <v>MosmanRound 5</v>
      </c>
      <c r="T39" s="19"/>
      <c r="U39" s="19"/>
      <c r="V39" s="19"/>
      <c r="W39" s="19"/>
      <c r="X39" s="19"/>
      <c r="Y39" s="19"/>
    </row>
    <row r="40" spans="1:25" ht="13.5" customHeight="1" x14ac:dyDescent="0.2">
      <c r="A40" s="43"/>
      <c r="B40" s="43" t="str">
        <f t="shared" ref="B40:B50" si="17">B39</f>
        <v>Round 3</v>
      </c>
      <c r="C40" s="19"/>
      <c r="D40" s="15" t="s">
        <v>18</v>
      </c>
      <c r="E40" s="19" t="s">
        <v>178</v>
      </c>
      <c r="F40" s="9" t="s">
        <v>26</v>
      </c>
      <c r="G40" s="19" t="s">
        <v>156</v>
      </c>
      <c r="H40" s="45"/>
      <c r="I40" s="46"/>
      <c r="J40" s="47" t="str">
        <f t="shared" si="1"/>
        <v>ROS6A</v>
      </c>
      <c r="K40" s="47" t="str">
        <f t="shared" si="2"/>
        <v>MOS6B</v>
      </c>
      <c r="L40" s="19" t="str">
        <f t="shared" si="3"/>
        <v>ROS6A V MOS6B</v>
      </c>
      <c r="M40" s="19">
        <f t="shared" si="4"/>
        <v>1</v>
      </c>
      <c r="N40" s="48" t="str">
        <f t="shared" si="5"/>
        <v>Sat</v>
      </c>
      <c r="O40" s="49" t="str">
        <f t="shared" si="6"/>
        <v>RosevilleRound 3</v>
      </c>
      <c r="P40" s="49" t="str">
        <f t="shared" si="7"/>
        <v>MosmanRound 3</v>
      </c>
      <c r="Q40" s="19" t="s">
        <v>47</v>
      </c>
      <c r="R40" s="19">
        <f t="shared" si="8"/>
        <v>0</v>
      </c>
      <c r="S40" s="19" t="str">
        <f t="shared" si="9"/>
        <v>WahroongaRound 5</v>
      </c>
      <c r="T40" s="19"/>
      <c r="U40" s="19"/>
      <c r="V40" s="19"/>
      <c r="W40" s="19"/>
      <c r="X40" s="19"/>
      <c r="Y40" s="19"/>
    </row>
    <row r="41" spans="1:25" ht="13.5" customHeight="1" x14ac:dyDescent="0.2">
      <c r="A41" s="43"/>
      <c r="B41" s="43" t="str">
        <f t="shared" si="17"/>
        <v>Round 3</v>
      </c>
      <c r="C41" s="44"/>
      <c r="D41" s="18" t="s">
        <v>28</v>
      </c>
      <c r="E41" s="19" t="s">
        <v>179</v>
      </c>
      <c r="F41" s="9" t="s">
        <v>26</v>
      </c>
      <c r="G41" s="19" t="s">
        <v>163</v>
      </c>
      <c r="H41" s="45"/>
      <c r="I41" s="46"/>
      <c r="J41" s="47" t="str">
        <f t="shared" si="1"/>
        <v>NOR6A</v>
      </c>
      <c r="K41" s="47" t="str">
        <f t="shared" si="2"/>
        <v>MOS6D</v>
      </c>
      <c r="L41" s="19" t="str">
        <f t="shared" si="3"/>
        <v>NOR6A V MOS6D</v>
      </c>
      <c r="M41" s="19">
        <f t="shared" si="4"/>
        <v>1</v>
      </c>
      <c r="N41" s="48" t="str">
        <f t="shared" si="5"/>
        <v>Sat</v>
      </c>
      <c r="O41" s="49" t="str">
        <f t="shared" si="6"/>
        <v>Norths PiratesRound 3</v>
      </c>
      <c r="P41" s="49" t="str">
        <f t="shared" si="7"/>
        <v>MosmanRound 3</v>
      </c>
      <c r="Q41" s="19" t="s">
        <v>184</v>
      </c>
      <c r="R41" s="19">
        <f t="shared" si="8"/>
        <v>1</v>
      </c>
      <c r="S41" s="19">
        <f t="shared" si="9"/>
        <v>0</v>
      </c>
      <c r="T41" s="19"/>
      <c r="U41" s="19"/>
      <c r="V41" s="19"/>
      <c r="W41" s="19"/>
      <c r="X41" s="19"/>
      <c r="Y41" s="19"/>
    </row>
    <row r="42" spans="1:25" ht="13.5" customHeight="1" x14ac:dyDescent="0.2">
      <c r="A42" s="43"/>
      <c r="B42" s="43" t="str">
        <f t="shared" si="17"/>
        <v>Round 3</v>
      </c>
      <c r="C42" s="44"/>
      <c r="D42" s="18" t="s">
        <v>28</v>
      </c>
      <c r="E42" s="19" t="s">
        <v>180</v>
      </c>
      <c r="F42" s="9" t="s">
        <v>26</v>
      </c>
      <c r="G42" s="19" t="s">
        <v>159</v>
      </c>
      <c r="H42" s="45"/>
      <c r="I42" s="46"/>
      <c r="J42" s="47" t="str">
        <f t="shared" si="1"/>
        <v>NOR6B</v>
      </c>
      <c r="K42" s="47" t="str">
        <f t="shared" si="2"/>
        <v>MOS6C</v>
      </c>
      <c r="L42" s="19" t="str">
        <f t="shared" si="3"/>
        <v>NOR6B V MOS6C</v>
      </c>
      <c r="M42" s="19">
        <f t="shared" si="4"/>
        <v>1</v>
      </c>
      <c r="N42" s="48" t="str">
        <f t="shared" si="5"/>
        <v>Sat</v>
      </c>
      <c r="O42" s="49" t="str">
        <f t="shared" si="6"/>
        <v>Norths PiratesRound 3</v>
      </c>
      <c r="P42" s="49" t="str">
        <f t="shared" si="7"/>
        <v>MosmanRound 3</v>
      </c>
      <c r="Q42" s="19" t="e">
        <v>#REF!</v>
      </c>
      <c r="R42" s="19">
        <f t="shared" si="8"/>
        <v>1</v>
      </c>
      <c r="S42" s="19">
        <f t="shared" si="9"/>
        <v>0</v>
      </c>
      <c r="T42" s="19"/>
      <c r="U42" s="19"/>
      <c r="V42" s="19"/>
      <c r="W42" s="19"/>
      <c r="X42" s="19"/>
      <c r="Y42" s="19"/>
    </row>
    <row r="43" spans="1:25" ht="13.5" customHeight="1" x14ac:dyDescent="0.2">
      <c r="A43" s="43"/>
      <c r="B43" s="43" t="str">
        <f t="shared" si="17"/>
        <v>Round 3</v>
      </c>
      <c r="C43" s="44"/>
      <c r="D43" s="13" t="s">
        <v>20</v>
      </c>
      <c r="E43" s="19" t="s">
        <v>177</v>
      </c>
      <c r="F43" s="11" t="s">
        <v>14</v>
      </c>
      <c r="G43" s="19" t="s">
        <v>152</v>
      </c>
      <c r="H43" s="45"/>
      <c r="I43" s="46"/>
      <c r="J43" s="47" t="str">
        <f t="shared" si="1"/>
        <v>IVE6A</v>
      </c>
      <c r="K43" s="47" t="str">
        <f t="shared" si="2"/>
        <v>LAN6A</v>
      </c>
      <c r="L43" s="19" t="str">
        <f t="shared" si="3"/>
        <v>IVE6A V LAN6A</v>
      </c>
      <c r="M43" s="19">
        <f t="shared" si="4"/>
        <v>1</v>
      </c>
      <c r="N43" s="48" t="str">
        <f t="shared" si="5"/>
        <v>Sat</v>
      </c>
      <c r="O43" s="49" t="str">
        <f t="shared" si="6"/>
        <v>St IvesRound 3</v>
      </c>
      <c r="P43" s="49" t="str">
        <f t="shared" si="7"/>
        <v>Lane CoveRound 3</v>
      </c>
      <c r="Q43" s="19" t="s">
        <v>185</v>
      </c>
      <c r="R43" s="19">
        <f t="shared" si="8"/>
        <v>0</v>
      </c>
      <c r="S43" s="19" t="str">
        <f t="shared" si="9"/>
        <v>MosmanRound 6</v>
      </c>
      <c r="T43" s="19"/>
      <c r="U43" s="19"/>
      <c r="V43" s="19"/>
      <c r="W43" s="19"/>
      <c r="X43" s="19"/>
      <c r="Y43" s="19"/>
    </row>
    <row r="44" spans="1:25" ht="13.5" customHeight="1" x14ac:dyDescent="0.2">
      <c r="A44" s="43"/>
      <c r="B44" s="43" t="str">
        <f t="shared" si="17"/>
        <v>Round 3</v>
      </c>
      <c r="C44" s="44"/>
      <c r="D44" s="16" t="s">
        <v>24</v>
      </c>
      <c r="E44" s="19" t="s">
        <v>155</v>
      </c>
      <c r="F44" s="14" t="s">
        <v>16</v>
      </c>
      <c r="G44" s="19" t="s">
        <v>166</v>
      </c>
      <c r="H44" s="45"/>
      <c r="I44" s="46"/>
      <c r="J44" s="47" t="str">
        <f t="shared" si="1"/>
        <v>HUN6A</v>
      </c>
      <c r="K44" s="47" t="str">
        <f t="shared" si="2"/>
        <v>LIN6A</v>
      </c>
      <c r="L44" s="19" t="str">
        <f t="shared" si="3"/>
        <v>HUN6A V LIN6A</v>
      </c>
      <c r="M44" s="19">
        <f t="shared" si="4"/>
        <v>1</v>
      </c>
      <c r="N44" s="48" t="str">
        <f t="shared" si="5"/>
        <v>Sat</v>
      </c>
      <c r="O44" s="49" t="str">
        <f t="shared" si="6"/>
        <v>Hunters HillRound 3</v>
      </c>
      <c r="P44" s="49" t="str">
        <f t="shared" si="7"/>
        <v>LindfieldRound 3</v>
      </c>
      <c r="Q44" s="19" t="s">
        <v>55</v>
      </c>
      <c r="R44" s="19">
        <f t="shared" si="8"/>
        <v>0</v>
      </c>
      <c r="S44" s="19" t="str">
        <f t="shared" si="9"/>
        <v>Lane CoveRound 6</v>
      </c>
      <c r="T44" s="19"/>
      <c r="U44" s="19"/>
      <c r="V44" s="19"/>
      <c r="W44" s="19"/>
      <c r="X44" s="19"/>
      <c r="Y44" s="19"/>
    </row>
    <row r="45" spans="1:25" ht="13.5" customHeight="1" x14ac:dyDescent="0.2">
      <c r="A45" s="43"/>
      <c r="B45" s="43" t="str">
        <f t="shared" si="17"/>
        <v>Round 3</v>
      </c>
      <c r="C45" s="44"/>
      <c r="D45" s="16" t="s">
        <v>24</v>
      </c>
      <c r="E45" s="19" t="s">
        <v>158</v>
      </c>
      <c r="F45" s="14" t="s">
        <v>16</v>
      </c>
      <c r="G45" s="19" t="s">
        <v>170</v>
      </c>
      <c r="H45" s="45"/>
      <c r="I45" s="46"/>
      <c r="J45" s="47" t="str">
        <f t="shared" si="1"/>
        <v>HUN6B</v>
      </c>
      <c r="K45" s="47" t="str">
        <f t="shared" si="2"/>
        <v>LIN6B</v>
      </c>
      <c r="L45" s="19" t="str">
        <f t="shared" si="3"/>
        <v>HUN6B V LIN6B</v>
      </c>
      <c r="M45" s="19">
        <f t="shared" si="4"/>
        <v>1</v>
      </c>
      <c r="N45" s="48" t="str">
        <f t="shared" si="5"/>
        <v>Sat</v>
      </c>
      <c r="O45" s="49" t="str">
        <f t="shared" si="6"/>
        <v>Hunters HillRound 3</v>
      </c>
      <c r="P45" s="49" t="str">
        <f t="shared" si="7"/>
        <v>LindfieldRound 3</v>
      </c>
      <c r="Q45" s="19" t="s">
        <v>186</v>
      </c>
      <c r="R45" s="19">
        <f t="shared" si="8"/>
        <v>0</v>
      </c>
      <c r="S45" s="19" t="str">
        <f t="shared" si="9"/>
        <v>ChatswoodRound 6</v>
      </c>
      <c r="T45" s="19"/>
      <c r="U45" s="19"/>
      <c r="V45" s="19"/>
      <c r="W45" s="19"/>
      <c r="X45" s="19"/>
      <c r="Y45" s="19"/>
    </row>
    <row r="46" spans="1:25" ht="13.5" customHeight="1" x14ac:dyDescent="0.2">
      <c r="A46" s="43"/>
      <c r="B46" s="43" t="str">
        <f t="shared" si="17"/>
        <v>Round 3</v>
      </c>
      <c r="C46" s="44"/>
      <c r="D46" s="16" t="s">
        <v>24</v>
      </c>
      <c r="E46" s="19" t="s">
        <v>162</v>
      </c>
      <c r="F46" s="14" t="s">
        <v>16</v>
      </c>
      <c r="G46" s="19" t="s">
        <v>172</v>
      </c>
      <c r="H46" s="45"/>
      <c r="I46" s="46"/>
      <c r="J46" s="47" t="str">
        <f t="shared" si="1"/>
        <v>HUN6C</v>
      </c>
      <c r="K46" s="47" t="str">
        <f t="shared" si="2"/>
        <v>LIN6C</v>
      </c>
      <c r="L46" s="19" t="str">
        <f t="shared" si="3"/>
        <v>HUN6C V LIN6C</v>
      </c>
      <c r="M46" s="19">
        <f t="shared" si="4"/>
        <v>1</v>
      </c>
      <c r="N46" s="48" t="str">
        <f t="shared" si="5"/>
        <v>Sat</v>
      </c>
      <c r="O46" s="49" t="str">
        <f t="shared" si="6"/>
        <v>Hunters HillRound 3</v>
      </c>
      <c r="P46" s="49" t="str">
        <f t="shared" si="7"/>
        <v>LindfieldRound 3</v>
      </c>
      <c r="Q46" s="19" t="s">
        <v>56</v>
      </c>
      <c r="R46" s="19">
        <f t="shared" si="8"/>
        <v>0</v>
      </c>
      <c r="S46" s="19" t="str">
        <f t="shared" si="9"/>
        <v>St IvesRound 6</v>
      </c>
      <c r="T46" s="19"/>
      <c r="U46" s="19"/>
      <c r="V46" s="19"/>
      <c r="W46" s="19"/>
      <c r="X46" s="19"/>
      <c r="Y46" s="19"/>
    </row>
    <row r="47" spans="1:25" ht="13.5" customHeight="1" x14ac:dyDescent="0.2">
      <c r="A47" s="43"/>
      <c r="B47" s="43" t="str">
        <f t="shared" si="17"/>
        <v>Round 3</v>
      </c>
      <c r="C47" s="44"/>
      <c r="D47" s="7" t="s">
        <v>8</v>
      </c>
      <c r="E47" s="22" t="s">
        <v>154</v>
      </c>
      <c r="F47" s="17" t="s">
        <v>22</v>
      </c>
      <c r="G47" s="19" t="s">
        <v>173</v>
      </c>
      <c r="H47" s="45"/>
      <c r="I47" s="46"/>
      <c r="J47" s="47" t="str">
        <f t="shared" si="1"/>
        <v>U6 Gold</v>
      </c>
      <c r="K47" s="47" t="str">
        <f t="shared" si="2"/>
        <v>WAH6C</v>
      </c>
      <c r="L47" s="19" t="str">
        <f t="shared" si="3"/>
        <v>U6 Gold V WAH6C</v>
      </c>
      <c r="M47" s="19">
        <f t="shared" si="4"/>
        <v>1</v>
      </c>
      <c r="N47" s="48" t="str">
        <f t="shared" si="5"/>
        <v>Sat</v>
      </c>
      <c r="O47" s="49" t="str">
        <f t="shared" si="6"/>
        <v>ChatswoodRound 3</v>
      </c>
      <c r="P47" s="49" t="str">
        <f t="shared" si="7"/>
        <v>WahroongaRound 3</v>
      </c>
      <c r="Q47" s="19" t="s">
        <v>187</v>
      </c>
      <c r="R47" s="19">
        <f t="shared" si="8"/>
        <v>0</v>
      </c>
      <c r="S47" s="19" t="str">
        <f t="shared" si="9"/>
        <v>RosevilleRound 6</v>
      </c>
      <c r="T47" s="19"/>
      <c r="U47" s="19"/>
      <c r="V47" s="19"/>
      <c r="W47" s="19"/>
      <c r="X47" s="19"/>
      <c r="Y47" s="19"/>
    </row>
    <row r="48" spans="1:25" ht="13.5" customHeight="1" x14ac:dyDescent="0.2">
      <c r="A48" s="43"/>
      <c r="B48" s="43" t="str">
        <f t="shared" si="17"/>
        <v>Round 3</v>
      </c>
      <c r="C48" s="44"/>
      <c r="D48" s="7" t="s">
        <v>8</v>
      </c>
      <c r="E48" s="19" t="s">
        <v>157</v>
      </c>
      <c r="F48" s="17" t="s">
        <v>22</v>
      </c>
      <c r="G48" s="19" t="s">
        <v>175</v>
      </c>
      <c r="H48" s="45"/>
      <c r="I48" s="46"/>
      <c r="J48" s="47" t="str">
        <f t="shared" si="1"/>
        <v>CHA6B</v>
      </c>
      <c r="K48" s="47" t="str">
        <f t="shared" si="2"/>
        <v>WAH6D</v>
      </c>
      <c r="L48" s="19" t="str">
        <f t="shared" si="3"/>
        <v>CHA6B V WAH6D</v>
      </c>
      <c r="M48" s="19">
        <f t="shared" si="4"/>
        <v>1</v>
      </c>
      <c r="N48" s="48" t="str">
        <f t="shared" si="5"/>
        <v>Sat</v>
      </c>
      <c r="O48" s="49" t="str">
        <f t="shared" si="6"/>
        <v>ChatswoodRound 3</v>
      </c>
      <c r="P48" s="49" t="str">
        <f t="shared" si="7"/>
        <v>WahroongaRound 3</v>
      </c>
      <c r="Q48" s="19" t="s">
        <v>58</v>
      </c>
      <c r="R48" s="19">
        <f t="shared" si="8"/>
        <v>0</v>
      </c>
      <c r="S48" s="19" t="str">
        <f t="shared" si="9"/>
        <v>HornsbyRound 6</v>
      </c>
      <c r="T48" s="19"/>
      <c r="U48" s="19"/>
      <c r="V48" s="19"/>
      <c r="W48" s="19"/>
      <c r="X48" s="19"/>
      <c r="Y48" s="19"/>
    </row>
    <row r="49" spans="1:22" ht="13.5" customHeight="1" x14ac:dyDescent="0.2">
      <c r="A49" s="43"/>
      <c r="B49" s="43" t="str">
        <f t="shared" si="17"/>
        <v>Round 3</v>
      </c>
      <c r="C49" s="44">
        <v>43597</v>
      </c>
      <c r="D49" s="17" t="s">
        <v>22</v>
      </c>
      <c r="E49" s="19" t="s">
        <v>167</v>
      </c>
      <c r="F49" s="12" t="s">
        <v>12</v>
      </c>
      <c r="G49" s="19" t="s">
        <v>165</v>
      </c>
      <c r="H49" s="45"/>
      <c r="I49" s="46"/>
      <c r="J49" s="47" t="str">
        <f t="shared" si="1"/>
        <v>WAH6A</v>
      </c>
      <c r="K49" s="47" t="str">
        <f t="shared" si="2"/>
        <v>KWP6A</v>
      </c>
      <c r="L49" s="19" t="str">
        <f t="shared" si="3"/>
        <v>WAH6A V KWP6A</v>
      </c>
      <c r="M49" s="19">
        <f t="shared" si="4"/>
        <v>1</v>
      </c>
      <c r="N49" s="48" t="str">
        <f t="shared" si="5"/>
        <v>Sun</v>
      </c>
      <c r="O49" s="49" t="str">
        <f t="shared" si="6"/>
        <v>WahroongaRound 3</v>
      </c>
      <c r="P49" s="49" t="str">
        <f t="shared" si="7"/>
        <v>KWPRound 3</v>
      </c>
      <c r="Q49" s="19" t="s">
        <v>54</v>
      </c>
      <c r="R49" s="19">
        <f t="shared" si="8"/>
        <v>1</v>
      </c>
      <c r="S49" s="19">
        <f t="shared" si="9"/>
        <v>0</v>
      </c>
      <c r="T49" s="19"/>
      <c r="U49" s="19"/>
      <c r="V49" s="19"/>
    </row>
    <row r="50" spans="1:22" ht="13.5" customHeight="1" x14ac:dyDescent="0.2">
      <c r="A50" s="43"/>
      <c r="B50" s="43" t="str">
        <f t="shared" si="17"/>
        <v>Round 3</v>
      </c>
      <c r="C50" s="44">
        <v>43597</v>
      </c>
      <c r="D50" s="17" t="s">
        <v>22</v>
      </c>
      <c r="E50" s="19" t="s">
        <v>171</v>
      </c>
      <c r="F50" s="12" t="s">
        <v>12</v>
      </c>
      <c r="G50" s="19" t="s">
        <v>169</v>
      </c>
      <c r="H50" s="45"/>
      <c r="I50" s="46"/>
      <c r="J50" s="47" t="str">
        <f t="shared" si="1"/>
        <v>WAH6B</v>
      </c>
      <c r="K50" s="47" t="str">
        <f t="shared" si="2"/>
        <v>KWP6B</v>
      </c>
      <c r="L50" s="19" t="str">
        <f t="shared" si="3"/>
        <v>WAH6B V KWP6B</v>
      </c>
      <c r="M50" s="19">
        <f t="shared" si="4"/>
        <v>1</v>
      </c>
      <c r="N50" s="48" t="str">
        <f t="shared" si="5"/>
        <v>Sun</v>
      </c>
      <c r="O50" s="49" t="str">
        <f t="shared" si="6"/>
        <v>WahroongaRound 3</v>
      </c>
      <c r="P50" s="49" t="str">
        <f t="shared" si="7"/>
        <v>KWPRound 3</v>
      </c>
      <c r="Q50" s="19" t="s">
        <v>188</v>
      </c>
      <c r="R50" s="19">
        <f t="shared" si="8"/>
        <v>0</v>
      </c>
      <c r="S50" s="19" t="str">
        <f t="shared" si="9"/>
        <v>LindfieldRound 7</v>
      </c>
      <c r="T50" s="19"/>
      <c r="U50" s="19"/>
      <c r="V50" s="19"/>
    </row>
    <row r="51" spans="1:22" ht="13.5" customHeight="1" x14ac:dyDescent="0.2">
      <c r="A51" s="43" t="s">
        <v>189</v>
      </c>
      <c r="B51" s="43" t="str">
        <f>A51</f>
        <v>Round 4</v>
      </c>
      <c r="C51" s="44">
        <v>43603</v>
      </c>
      <c r="D51" s="18" t="s">
        <v>28</v>
      </c>
      <c r="E51" s="19" t="s">
        <v>179</v>
      </c>
      <c r="F51" s="16" t="s">
        <v>24</v>
      </c>
      <c r="G51" s="19" t="s">
        <v>155</v>
      </c>
      <c r="H51" s="45"/>
      <c r="I51" s="46"/>
      <c r="J51" s="47" t="str">
        <f t="shared" si="1"/>
        <v>NOR6A</v>
      </c>
      <c r="K51" s="47" t="str">
        <f t="shared" si="2"/>
        <v>HUN6A</v>
      </c>
      <c r="L51" s="19" t="str">
        <f t="shared" si="3"/>
        <v>NOR6A V HUN6A</v>
      </c>
      <c r="M51" s="19">
        <f t="shared" si="4"/>
        <v>1</v>
      </c>
      <c r="N51" s="48" t="str">
        <f t="shared" si="5"/>
        <v>Sat</v>
      </c>
      <c r="O51" s="49" t="str">
        <f t="shared" si="6"/>
        <v>Norths PiratesRound 4</v>
      </c>
      <c r="P51" s="49" t="str">
        <f t="shared" si="7"/>
        <v>Hunters HillRound 4</v>
      </c>
      <c r="Q51" s="19" t="s">
        <v>62</v>
      </c>
      <c r="R51" s="19">
        <f t="shared" si="8"/>
        <v>0</v>
      </c>
      <c r="S51" s="19" t="str">
        <f t="shared" si="9"/>
        <v>WahroongaRound 7</v>
      </c>
      <c r="T51" s="19"/>
      <c r="U51" s="19"/>
      <c r="V51" s="19"/>
    </row>
    <row r="52" spans="1:22" ht="13.5" customHeight="1" x14ac:dyDescent="0.2">
      <c r="A52" s="43"/>
      <c r="B52" s="43" t="str">
        <f t="shared" ref="B52:B62" si="18">B51</f>
        <v>Round 4</v>
      </c>
      <c r="C52" s="44"/>
      <c r="D52" s="18" t="s">
        <v>28</v>
      </c>
      <c r="E52" s="19" t="s">
        <v>180</v>
      </c>
      <c r="F52" s="16" t="s">
        <v>24</v>
      </c>
      <c r="G52" s="19" t="s">
        <v>158</v>
      </c>
      <c r="H52" s="45"/>
      <c r="I52" s="46"/>
      <c r="J52" s="47" t="str">
        <f t="shared" si="1"/>
        <v>NOR6B</v>
      </c>
      <c r="K52" s="47" t="str">
        <f t="shared" si="2"/>
        <v>HUN6B</v>
      </c>
      <c r="L52" s="19" t="str">
        <f t="shared" si="3"/>
        <v>NOR6B V HUN6B</v>
      </c>
      <c r="M52" s="19">
        <f t="shared" si="4"/>
        <v>1</v>
      </c>
      <c r="N52" s="48" t="str">
        <f t="shared" si="5"/>
        <v>Sat</v>
      </c>
      <c r="O52" s="49" t="str">
        <f t="shared" si="6"/>
        <v>Norths PiratesRound 4</v>
      </c>
      <c r="P52" s="49" t="str">
        <f t="shared" si="7"/>
        <v>Hunters HillRound 4</v>
      </c>
      <c r="Q52" s="19" t="s">
        <v>190</v>
      </c>
      <c r="R52" s="19">
        <f t="shared" si="8"/>
        <v>0</v>
      </c>
      <c r="S52" s="19" t="str">
        <f t="shared" si="9"/>
        <v>RosevilleRound 7</v>
      </c>
      <c r="T52" s="19"/>
      <c r="U52" s="19"/>
      <c r="V52" s="19"/>
    </row>
    <row r="53" spans="1:22" ht="13.5" customHeight="1" x14ac:dyDescent="0.2">
      <c r="A53" s="43"/>
      <c r="B53" s="43" t="str">
        <f t="shared" si="18"/>
        <v>Round 4</v>
      </c>
      <c r="C53" s="44"/>
      <c r="D53" s="14" t="s">
        <v>16</v>
      </c>
      <c r="E53" s="19" t="s">
        <v>166</v>
      </c>
      <c r="F53" s="10" t="s">
        <v>10</v>
      </c>
      <c r="G53" s="19" t="s">
        <v>161</v>
      </c>
      <c r="H53" s="45"/>
      <c r="I53" s="46"/>
      <c r="J53" s="47" t="str">
        <f t="shared" si="1"/>
        <v>LIN6A</v>
      </c>
      <c r="K53" s="47" t="str">
        <f t="shared" si="2"/>
        <v>HOR6A</v>
      </c>
      <c r="L53" s="19" t="str">
        <f t="shared" si="3"/>
        <v>LIN6A V HOR6A</v>
      </c>
      <c r="M53" s="19">
        <f t="shared" si="4"/>
        <v>1</v>
      </c>
      <c r="N53" s="48" t="str">
        <f t="shared" si="5"/>
        <v>Sat</v>
      </c>
      <c r="O53" s="49" t="str">
        <f t="shared" si="6"/>
        <v>LindfieldRound 4</v>
      </c>
      <c r="P53" s="49" t="str">
        <f t="shared" si="7"/>
        <v>HornsbyRound 4</v>
      </c>
      <c r="Q53" s="19" t="s">
        <v>63</v>
      </c>
      <c r="R53" s="19">
        <f t="shared" si="8"/>
        <v>0</v>
      </c>
      <c r="S53" s="19" t="str">
        <f t="shared" si="9"/>
        <v>St IvesRound 7</v>
      </c>
      <c r="T53" s="19"/>
      <c r="U53" s="19"/>
      <c r="V53" s="19"/>
    </row>
    <row r="54" spans="1:22" ht="13.5" customHeight="1" x14ac:dyDescent="0.2">
      <c r="A54" s="43"/>
      <c r="B54" s="43" t="str">
        <f t="shared" si="18"/>
        <v>Round 4</v>
      </c>
      <c r="C54" s="44"/>
      <c r="D54" s="14" t="s">
        <v>16</v>
      </c>
      <c r="E54" s="19" t="s">
        <v>170</v>
      </c>
      <c r="F54" s="11" t="s">
        <v>14</v>
      </c>
      <c r="G54" s="19" t="s">
        <v>152</v>
      </c>
      <c r="H54" s="45"/>
      <c r="I54" s="46"/>
      <c r="J54" s="47" t="str">
        <f t="shared" si="1"/>
        <v>LIN6B</v>
      </c>
      <c r="K54" s="47" t="str">
        <f t="shared" si="2"/>
        <v>LAN6A</v>
      </c>
      <c r="L54" s="19" t="str">
        <f t="shared" si="3"/>
        <v>LIN6B V LAN6A</v>
      </c>
      <c r="M54" s="19">
        <f t="shared" si="4"/>
        <v>1</v>
      </c>
      <c r="N54" s="48" t="str">
        <f t="shared" si="5"/>
        <v>Sat</v>
      </c>
      <c r="O54" s="49" t="str">
        <f t="shared" si="6"/>
        <v>LindfieldRound 4</v>
      </c>
      <c r="P54" s="49" t="str">
        <f t="shared" si="7"/>
        <v>Lane CoveRound 4</v>
      </c>
      <c r="Q54" s="19" t="s">
        <v>61</v>
      </c>
      <c r="R54" s="19">
        <f t="shared" si="8"/>
        <v>0</v>
      </c>
      <c r="S54" s="19" t="str">
        <f t="shared" si="9"/>
        <v>Lane CoveRound 7</v>
      </c>
      <c r="T54" s="19"/>
      <c r="U54" s="19"/>
      <c r="V54" s="19"/>
    </row>
    <row r="55" spans="1:22" ht="13.5" customHeight="1" x14ac:dyDescent="0.2">
      <c r="A55" s="43"/>
      <c r="B55" s="43" t="str">
        <f t="shared" si="18"/>
        <v>Round 4</v>
      </c>
      <c r="C55" s="44"/>
      <c r="D55" s="14" t="s">
        <v>16</v>
      </c>
      <c r="E55" s="19" t="s">
        <v>172</v>
      </c>
      <c r="F55" s="13" t="s">
        <v>20</v>
      </c>
      <c r="G55" s="19" t="s">
        <v>177</v>
      </c>
      <c r="H55" s="45"/>
      <c r="I55" s="46"/>
      <c r="J55" s="47" t="str">
        <f t="shared" si="1"/>
        <v>LIN6C</v>
      </c>
      <c r="K55" s="47" t="str">
        <f t="shared" si="2"/>
        <v>IVE6A</v>
      </c>
      <c r="L55" s="19" t="str">
        <f t="shared" si="3"/>
        <v>LIN6C V IVE6A</v>
      </c>
      <c r="M55" s="19">
        <f t="shared" si="4"/>
        <v>1</v>
      </c>
      <c r="N55" s="48" t="str">
        <f t="shared" si="5"/>
        <v>Sat</v>
      </c>
      <c r="O55" s="49" t="str">
        <f t="shared" si="6"/>
        <v>LindfieldRound 4</v>
      </c>
      <c r="P55" s="49" t="str">
        <f t="shared" si="7"/>
        <v>St IvesRound 4</v>
      </c>
      <c r="Q55" s="19" t="s">
        <v>64</v>
      </c>
      <c r="R55" s="19">
        <f t="shared" si="8"/>
        <v>0</v>
      </c>
      <c r="S55" s="19" t="str">
        <f t="shared" si="9"/>
        <v>KWPRound 7</v>
      </c>
      <c r="T55" s="19"/>
      <c r="U55" s="19"/>
      <c r="V55" s="19"/>
    </row>
    <row r="56" spans="1:22" ht="13.5" customHeight="1" x14ac:dyDescent="0.2">
      <c r="A56" s="43"/>
      <c r="B56" s="43" t="str">
        <f t="shared" si="18"/>
        <v>Round 4</v>
      </c>
      <c r="C56" s="44"/>
      <c r="D56" s="17" t="s">
        <v>22</v>
      </c>
      <c r="E56" s="19" t="s">
        <v>167</v>
      </c>
      <c r="F56" s="9" t="s">
        <v>26</v>
      </c>
      <c r="G56" s="19" t="s">
        <v>153</v>
      </c>
      <c r="H56" s="45"/>
      <c r="I56" s="46"/>
      <c r="J56" s="47" t="str">
        <f t="shared" si="1"/>
        <v>WAH6A</v>
      </c>
      <c r="K56" s="47" t="str">
        <f t="shared" si="2"/>
        <v>MOS6A</v>
      </c>
      <c r="L56" s="19" t="str">
        <f t="shared" si="3"/>
        <v>WAH6A V MOS6A</v>
      </c>
      <c r="M56" s="19">
        <f t="shared" si="4"/>
        <v>1</v>
      </c>
      <c r="N56" s="48" t="str">
        <f t="shared" si="5"/>
        <v>Sat</v>
      </c>
      <c r="O56" s="49" t="str">
        <f t="shared" si="6"/>
        <v>WahroongaRound 4</v>
      </c>
      <c r="P56" s="49" t="str">
        <f t="shared" si="7"/>
        <v>MosmanRound 4</v>
      </c>
      <c r="Q56" s="19" t="s">
        <v>72</v>
      </c>
      <c r="R56" s="19">
        <f t="shared" si="8"/>
        <v>0</v>
      </c>
      <c r="S56" s="19" t="str">
        <f t="shared" si="9"/>
        <v>ChatswoodRound 8</v>
      </c>
      <c r="T56" s="19"/>
      <c r="U56" s="19"/>
      <c r="V56" s="19"/>
    </row>
    <row r="57" spans="1:22" ht="13.5" customHeight="1" x14ac:dyDescent="0.2">
      <c r="A57" s="43"/>
      <c r="B57" s="43" t="str">
        <f t="shared" si="18"/>
        <v>Round 4</v>
      </c>
      <c r="C57" s="44"/>
      <c r="D57" s="17" t="s">
        <v>22</v>
      </c>
      <c r="E57" s="19" t="s">
        <v>171</v>
      </c>
      <c r="F57" s="9" t="s">
        <v>26</v>
      </c>
      <c r="G57" s="19" t="s">
        <v>156</v>
      </c>
      <c r="H57" s="45"/>
      <c r="I57" s="46"/>
      <c r="J57" s="47" t="str">
        <f t="shared" si="1"/>
        <v>WAH6B</v>
      </c>
      <c r="K57" s="47" t="str">
        <f t="shared" si="2"/>
        <v>MOS6B</v>
      </c>
      <c r="L57" s="19" t="str">
        <f t="shared" si="3"/>
        <v>WAH6B V MOS6B</v>
      </c>
      <c r="M57" s="19">
        <f t="shared" si="4"/>
        <v>1</v>
      </c>
      <c r="N57" s="48" t="str">
        <f t="shared" si="5"/>
        <v>Sat</v>
      </c>
      <c r="O57" s="49" t="str">
        <f t="shared" si="6"/>
        <v>WahroongaRound 4</v>
      </c>
      <c r="P57" s="49" t="str">
        <f t="shared" si="7"/>
        <v>MosmanRound 4</v>
      </c>
      <c r="Q57" s="19" t="s">
        <v>191</v>
      </c>
      <c r="R57" s="19">
        <f t="shared" si="8"/>
        <v>0</v>
      </c>
      <c r="S57" s="19" t="str">
        <f t="shared" si="9"/>
        <v>Hunters HillRound 8</v>
      </c>
      <c r="T57" s="19"/>
      <c r="U57" s="19"/>
      <c r="V57" s="19"/>
    </row>
    <row r="58" spans="1:22" ht="13.5" customHeight="1" x14ac:dyDescent="0.2">
      <c r="A58" s="43"/>
      <c r="B58" s="43" t="str">
        <f t="shared" si="18"/>
        <v>Round 4</v>
      </c>
      <c r="C58" s="44"/>
      <c r="D58" s="17" t="s">
        <v>22</v>
      </c>
      <c r="E58" s="19" t="s">
        <v>173</v>
      </c>
      <c r="F58" s="9" t="s">
        <v>26</v>
      </c>
      <c r="G58" s="19" t="s">
        <v>159</v>
      </c>
      <c r="H58" s="45"/>
      <c r="I58" s="46"/>
      <c r="J58" s="47" t="str">
        <f t="shared" si="1"/>
        <v>WAH6C</v>
      </c>
      <c r="K58" s="47" t="str">
        <f t="shared" si="2"/>
        <v>MOS6C</v>
      </c>
      <c r="L58" s="19" t="str">
        <f t="shared" si="3"/>
        <v>WAH6C V MOS6C</v>
      </c>
      <c r="M58" s="19">
        <f t="shared" si="4"/>
        <v>1</v>
      </c>
      <c r="N58" s="48" t="str">
        <f t="shared" si="5"/>
        <v>Sat</v>
      </c>
      <c r="O58" s="49" t="str">
        <f t="shared" si="6"/>
        <v>WahroongaRound 4</v>
      </c>
      <c r="P58" s="49" t="str">
        <f t="shared" si="7"/>
        <v>MosmanRound 4</v>
      </c>
      <c r="Q58" s="19" t="s">
        <v>70</v>
      </c>
      <c r="R58" s="19">
        <f t="shared" si="8"/>
        <v>0</v>
      </c>
      <c r="S58" s="19" t="str">
        <f t="shared" si="9"/>
        <v>MosmanRound 8</v>
      </c>
      <c r="T58" s="19"/>
      <c r="U58" s="19"/>
      <c r="V58" s="19"/>
    </row>
    <row r="59" spans="1:22" ht="13.5" customHeight="1" x14ac:dyDescent="0.2">
      <c r="A59" s="43"/>
      <c r="B59" s="43" t="str">
        <f t="shared" si="18"/>
        <v>Round 4</v>
      </c>
      <c r="C59" s="44"/>
      <c r="D59" s="17" t="s">
        <v>22</v>
      </c>
      <c r="E59" s="19" t="s">
        <v>175</v>
      </c>
      <c r="F59" s="9" t="s">
        <v>26</v>
      </c>
      <c r="G59" s="19" t="s">
        <v>163</v>
      </c>
      <c r="H59" s="45"/>
      <c r="I59" s="46"/>
      <c r="J59" s="47" t="str">
        <f t="shared" si="1"/>
        <v>WAH6D</v>
      </c>
      <c r="K59" s="47" t="str">
        <f t="shared" si="2"/>
        <v>MOS6D</v>
      </c>
      <c r="L59" s="19" t="str">
        <f t="shared" si="3"/>
        <v>WAH6D V MOS6D</v>
      </c>
      <c r="M59" s="19">
        <f t="shared" si="4"/>
        <v>1</v>
      </c>
      <c r="N59" s="48" t="str">
        <f t="shared" si="5"/>
        <v>Sat</v>
      </c>
      <c r="O59" s="49" t="str">
        <f t="shared" si="6"/>
        <v>WahroongaRound 4</v>
      </c>
      <c r="P59" s="49" t="str">
        <f t="shared" si="7"/>
        <v>MosmanRound 4</v>
      </c>
      <c r="Q59" s="19" t="s">
        <v>68</v>
      </c>
      <c r="R59" s="19">
        <f t="shared" si="8"/>
        <v>0</v>
      </c>
      <c r="S59" s="19" t="str">
        <f t="shared" si="9"/>
        <v>HornsbyRound 8</v>
      </c>
      <c r="T59" s="19"/>
      <c r="U59" s="19"/>
      <c r="V59" s="19"/>
    </row>
    <row r="60" spans="1:22" ht="13.5" customHeight="1" x14ac:dyDescent="0.2">
      <c r="A60" s="43"/>
      <c r="B60" s="43" t="str">
        <f t="shared" si="18"/>
        <v>Round 4</v>
      </c>
      <c r="C60" s="44"/>
      <c r="D60" s="15" t="s">
        <v>18</v>
      </c>
      <c r="E60" s="19" t="s">
        <v>178</v>
      </c>
      <c r="F60" s="16" t="s">
        <v>24</v>
      </c>
      <c r="G60" s="19" t="s">
        <v>162</v>
      </c>
      <c r="H60" s="45"/>
      <c r="I60" s="46"/>
      <c r="J60" s="47" t="str">
        <f t="shared" si="1"/>
        <v>ROS6A</v>
      </c>
      <c r="K60" s="47" t="str">
        <f t="shared" si="2"/>
        <v>HUN6C</v>
      </c>
      <c r="L60" s="19" t="str">
        <f t="shared" si="3"/>
        <v>ROS6A V HUN6C</v>
      </c>
      <c r="M60" s="19">
        <f t="shared" si="4"/>
        <v>1</v>
      </c>
      <c r="N60" s="48" t="str">
        <f t="shared" si="5"/>
        <v>Sat</v>
      </c>
      <c r="O60" s="49" t="str">
        <f t="shared" si="6"/>
        <v>RosevilleRound 4</v>
      </c>
      <c r="P60" s="49" t="str">
        <f t="shared" si="7"/>
        <v>Hunters HillRound 4</v>
      </c>
      <c r="Q60" s="19" t="s">
        <v>71</v>
      </c>
      <c r="R60" s="19">
        <f t="shared" si="8"/>
        <v>0</v>
      </c>
      <c r="S60" s="19" t="str">
        <f t="shared" si="9"/>
        <v>KWPRound 8</v>
      </c>
      <c r="T60" s="19"/>
      <c r="U60" s="19"/>
      <c r="V60" s="19"/>
    </row>
    <row r="61" spans="1:22" ht="13.5" customHeight="1" x14ac:dyDescent="0.2">
      <c r="A61" s="43"/>
      <c r="B61" s="43" t="str">
        <f t="shared" si="18"/>
        <v>Round 4</v>
      </c>
      <c r="C61" s="44">
        <v>43604</v>
      </c>
      <c r="D61" s="12" t="s">
        <v>12</v>
      </c>
      <c r="E61" s="19" t="s">
        <v>165</v>
      </c>
      <c r="F61" s="7" t="s">
        <v>8</v>
      </c>
      <c r="G61" s="22" t="s">
        <v>154</v>
      </c>
      <c r="H61" s="45"/>
      <c r="I61" s="46"/>
      <c r="J61" s="47" t="str">
        <f t="shared" si="1"/>
        <v>KWP6A</v>
      </c>
      <c r="K61" s="47" t="str">
        <f t="shared" si="2"/>
        <v>U6 Gold</v>
      </c>
      <c r="L61" s="19" t="str">
        <f t="shared" si="3"/>
        <v>KWP6A V U6 Gold</v>
      </c>
      <c r="M61" s="19">
        <f t="shared" si="4"/>
        <v>1</v>
      </c>
      <c r="N61" s="48" t="str">
        <f t="shared" si="5"/>
        <v>Sun</v>
      </c>
      <c r="O61" s="49" t="str">
        <f t="shared" si="6"/>
        <v>KWPRound 4</v>
      </c>
      <c r="P61" s="49" t="str">
        <f t="shared" si="7"/>
        <v>ChatswoodRound 4</v>
      </c>
      <c r="Q61" s="19" t="s">
        <v>192</v>
      </c>
      <c r="R61" s="19">
        <f t="shared" si="8"/>
        <v>12</v>
      </c>
      <c r="S61" s="19">
        <f t="shared" si="9"/>
        <v>0</v>
      </c>
      <c r="T61" s="19"/>
      <c r="U61" s="19"/>
      <c r="V61" s="19"/>
    </row>
    <row r="62" spans="1:22" ht="13.5" customHeight="1" x14ac:dyDescent="0.2">
      <c r="A62" s="43"/>
      <c r="B62" s="43" t="str">
        <f t="shared" si="18"/>
        <v>Round 4</v>
      </c>
      <c r="C62" s="44">
        <v>43604</v>
      </c>
      <c r="D62" s="12" t="s">
        <v>12</v>
      </c>
      <c r="E62" s="19" t="s">
        <v>169</v>
      </c>
      <c r="F62" s="7" t="s">
        <v>8</v>
      </c>
      <c r="G62" s="19" t="s">
        <v>157</v>
      </c>
      <c r="H62" s="45"/>
      <c r="I62" s="46"/>
      <c r="J62" s="47" t="str">
        <f t="shared" si="1"/>
        <v>KWP6B</v>
      </c>
      <c r="K62" s="47" t="str">
        <f t="shared" si="2"/>
        <v>CHA6B</v>
      </c>
      <c r="L62" s="19" t="str">
        <f t="shared" si="3"/>
        <v>KWP6B V CHA6B</v>
      </c>
      <c r="M62" s="19">
        <f t="shared" si="4"/>
        <v>1</v>
      </c>
      <c r="N62" s="48" t="str">
        <f t="shared" si="5"/>
        <v>Sun</v>
      </c>
      <c r="O62" s="49" t="str">
        <f t="shared" si="6"/>
        <v>KWPRound 4</v>
      </c>
      <c r="P62" s="49" t="str">
        <f t="shared" si="7"/>
        <v>ChatswoodRound 4</v>
      </c>
      <c r="Q62" s="19" t="s">
        <v>85</v>
      </c>
      <c r="R62" s="19">
        <f t="shared" si="8"/>
        <v>0</v>
      </c>
      <c r="S62" s="19" t="str">
        <f t="shared" si="9"/>
        <v>St IvesRound 10</v>
      </c>
      <c r="T62" s="19"/>
      <c r="U62" s="19"/>
      <c r="V62" s="19"/>
    </row>
    <row r="63" spans="1:22" ht="13.5" customHeight="1" x14ac:dyDescent="0.2">
      <c r="A63" s="43" t="s">
        <v>193</v>
      </c>
      <c r="B63" s="43" t="str">
        <f>A63</f>
        <v>Round 5</v>
      </c>
      <c r="C63" s="44">
        <v>43609</v>
      </c>
      <c r="D63" s="10" t="s">
        <v>10</v>
      </c>
      <c r="E63" s="19" t="s">
        <v>161</v>
      </c>
      <c r="F63" s="12" t="s">
        <v>12</v>
      </c>
      <c r="G63" s="19" t="s">
        <v>169</v>
      </c>
      <c r="H63" s="45"/>
      <c r="I63" s="46"/>
      <c r="J63" s="47" t="str">
        <f t="shared" si="1"/>
        <v>HOR6A</v>
      </c>
      <c r="K63" s="47" t="str">
        <f t="shared" si="2"/>
        <v>KWP6B</v>
      </c>
      <c r="L63" s="19" t="str">
        <f t="shared" si="3"/>
        <v>HOR6A V KWP6B</v>
      </c>
      <c r="M63" s="19">
        <f t="shared" si="4"/>
        <v>1</v>
      </c>
      <c r="N63" s="48" t="str">
        <f t="shared" si="5"/>
        <v>Fri</v>
      </c>
      <c r="O63" s="49" t="str">
        <f t="shared" si="6"/>
        <v>HornsbyRound 5</v>
      </c>
      <c r="P63" s="49" t="str">
        <f t="shared" si="7"/>
        <v>KWPRound 5</v>
      </c>
      <c r="Q63" s="19" t="s">
        <v>87</v>
      </c>
      <c r="R63" s="19"/>
      <c r="S63" s="19"/>
      <c r="T63" s="19"/>
      <c r="U63" s="19"/>
      <c r="V63" s="19"/>
    </row>
    <row r="64" spans="1:22" ht="13.5" customHeight="1" x14ac:dyDescent="0.2">
      <c r="A64" s="19"/>
      <c r="B64" s="43" t="str">
        <f t="shared" ref="B64:B73" si="19">B63</f>
        <v>Round 5</v>
      </c>
      <c r="C64" s="44">
        <v>43610</v>
      </c>
      <c r="D64" s="9" t="s">
        <v>26</v>
      </c>
      <c r="E64" s="19" t="s">
        <v>153</v>
      </c>
      <c r="F64" s="11" t="s">
        <v>14</v>
      </c>
      <c r="G64" s="19" t="s">
        <v>152</v>
      </c>
      <c r="H64" s="45"/>
      <c r="I64" s="46"/>
      <c r="J64" s="47" t="str">
        <f t="shared" si="1"/>
        <v>MOS6A</v>
      </c>
      <c r="K64" s="47" t="str">
        <f t="shared" si="2"/>
        <v>LAN6A</v>
      </c>
      <c r="L64" s="19" t="str">
        <f t="shared" si="3"/>
        <v>MOS6A V LAN6A</v>
      </c>
      <c r="M64" s="19">
        <f t="shared" si="4"/>
        <v>1</v>
      </c>
      <c r="N64" s="48" t="str">
        <f t="shared" si="5"/>
        <v>Sat</v>
      </c>
      <c r="O64" s="49" t="str">
        <f t="shared" si="6"/>
        <v>MosmanRound 5</v>
      </c>
      <c r="P64" s="49" t="str">
        <f t="shared" si="7"/>
        <v>Lane CoveRound 5</v>
      </c>
      <c r="Q64" s="19" t="s">
        <v>88</v>
      </c>
      <c r="R64" s="19">
        <f t="shared" ref="R64:R86" si="20">COUNTIF($P$15:$P$198,Q64)</f>
        <v>0</v>
      </c>
      <c r="S64" s="19" t="str">
        <f t="shared" ref="S64:S86" si="21">IF(R64&lt;&gt;0,0,Q64)</f>
        <v>Lane CoveRound 10</v>
      </c>
      <c r="T64" s="19"/>
      <c r="U64" s="19"/>
      <c r="V64" s="19" t="s">
        <v>178</v>
      </c>
    </row>
    <row r="65" spans="1:22" ht="13.5" customHeight="1" x14ac:dyDescent="0.2">
      <c r="A65" s="43"/>
      <c r="B65" s="43" t="str">
        <f t="shared" si="19"/>
        <v>Round 5</v>
      </c>
      <c r="C65" s="44"/>
      <c r="D65" s="9" t="s">
        <v>26</v>
      </c>
      <c r="E65" s="19" t="s">
        <v>156</v>
      </c>
      <c r="F65" s="15" t="s">
        <v>18</v>
      </c>
      <c r="G65" s="19" t="s">
        <v>178</v>
      </c>
      <c r="H65" s="45"/>
      <c r="I65" s="46"/>
      <c r="J65" s="47" t="str">
        <f t="shared" si="1"/>
        <v>MOS6B</v>
      </c>
      <c r="K65" s="47" t="str">
        <f t="shared" si="2"/>
        <v>ROS6A</v>
      </c>
      <c r="L65" s="19" t="str">
        <f t="shared" si="3"/>
        <v>MOS6B V ROS6A</v>
      </c>
      <c r="M65" s="19">
        <f t="shared" si="4"/>
        <v>1</v>
      </c>
      <c r="N65" s="48" t="str">
        <f t="shared" si="5"/>
        <v>Sat</v>
      </c>
      <c r="O65" s="49" t="str">
        <f t="shared" si="6"/>
        <v>MosmanRound 5</v>
      </c>
      <c r="P65" s="49" t="str">
        <f t="shared" si="7"/>
        <v>RosevilleRound 5</v>
      </c>
      <c r="Q65" s="19" t="s">
        <v>194</v>
      </c>
      <c r="R65" s="19">
        <f t="shared" si="20"/>
        <v>0</v>
      </c>
      <c r="S65" s="19" t="str">
        <f t="shared" si="21"/>
        <v>MosmanRound 10</v>
      </c>
      <c r="T65" s="19"/>
      <c r="U65" s="19"/>
      <c r="V65" s="19" t="s">
        <v>179</v>
      </c>
    </row>
    <row r="66" spans="1:22" ht="13.5" customHeight="1" x14ac:dyDescent="0.2">
      <c r="A66" s="43"/>
      <c r="B66" s="43" t="str">
        <f t="shared" si="19"/>
        <v>Round 5</v>
      </c>
      <c r="C66" s="44"/>
      <c r="D66" s="9" t="s">
        <v>26</v>
      </c>
      <c r="E66" s="19" t="s">
        <v>159</v>
      </c>
      <c r="F66" s="7" t="s">
        <v>8</v>
      </c>
      <c r="G66" s="22" t="s">
        <v>154</v>
      </c>
      <c r="H66" s="45"/>
      <c r="I66" s="46"/>
      <c r="J66" s="47" t="str">
        <f t="shared" si="1"/>
        <v>MOS6C</v>
      </c>
      <c r="K66" s="47" t="str">
        <f t="shared" si="2"/>
        <v>U6 Gold</v>
      </c>
      <c r="L66" s="19" t="str">
        <f t="shared" si="3"/>
        <v>MOS6C V U6 Gold</v>
      </c>
      <c r="M66" s="19">
        <f t="shared" si="4"/>
        <v>1</v>
      </c>
      <c r="N66" s="48" t="str">
        <f t="shared" si="5"/>
        <v>Sat</v>
      </c>
      <c r="O66" s="49" t="str">
        <f t="shared" si="6"/>
        <v>MosmanRound 5</v>
      </c>
      <c r="P66" s="49" t="str">
        <f t="shared" si="7"/>
        <v>ChatswoodRound 5</v>
      </c>
      <c r="Q66" s="19" t="s">
        <v>195</v>
      </c>
      <c r="R66" s="19">
        <f t="shared" si="20"/>
        <v>0</v>
      </c>
      <c r="S66" s="19" t="str">
        <f t="shared" si="21"/>
        <v>ChatswoodRound 10</v>
      </c>
      <c r="T66" s="19"/>
      <c r="U66" s="19"/>
      <c r="V66" s="19" t="s">
        <v>180</v>
      </c>
    </row>
    <row r="67" spans="1:22" ht="13.5" customHeight="1" x14ac:dyDescent="0.2">
      <c r="A67" s="43"/>
      <c r="B67" s="43" t="str">
        <f t="shared" si="19"/>
        <v>Round 5</v>
      </c>
      <c r="C67" s="44"/>
      <c r="D67" s="9" t="s">
        <v>26</v>
      </c>
      <c r="E67" s="19" t="s">
        <v>163</v>
      </c>
      <c r="F67" s="7" t="s">
        <v>8</v>
      </c>
      <c r="G67" s="19" t="s">
        <v>157</v>
      </c>
      <c r="H67" s="45"/>
      <c r="I67" s="46"/>
      <c r="J67" s="47" t="str">
        <f t="shared" si="1"/>
        <v>MOS6D</v>
      </c>
      <c r="K67" s="47" t="str">
        <f t="shared" si="2"/>
        <v>CHA6B</v>
      </c>
      <c r="L67" s="19" t="str">
        <f t="shared" si="3"/>
        <v>MOS6D V CHA6B</v>
      </c>
      <c r="M67" s="19">
        <f t="shared" si="4"/>
        <v>1</v>
      </c>
      <c r="N67" s="48" t="str">
        <f t="shared" si="5"/>
        <v>Sat</v>
      </c>
      <c r="O67" s="49" t="str">
        <f t="shared" si="6"/>
        <v>MosmanRound 5</v>
      </c>
      <c r="P67" s="49" t="str">
        <f t="shared" si="7"/>
        <v>ChatswoodRound 5</v>
      </c>
      <c r="Q67" s="19" t="s">
        <v>83</v>
      </c>
      <c r="R67" s="19">
        <f t="shared" si="20"/>
        <v>0</v>
      </c>
      <c r="S67" s="19" t="str">
        <f t="shared" si="21"/>
        <v>LindfieldRound 10</v>
      </c>
      <c r="T67" s="19"/>
      <c r="U67" s="19"/>
      <c r="V67" s="19"/>
    </row>
    <row r="68" spans="1:22" ht="13.5" customHeight="1" x14ac:dyDescent="0.2">
      <c r="A68" s="43"/>
      <c r="B68" s="43" t="str">
        <f t="shared" si="19"/>
        <v>Round 5</v>
      </c>
      <c r="C68" s="44"/>
      <c r="D68" s="17" t="s">
        <v>22</v>
      </c>
      <c r="E68" s="19" t="s">
        <v>167</v>
      </c>
      <c r="F68" s="16" t="s">
        <v>24</v>
      </c>
      <c r="G68" s="19" t="s">
        <v>155</v>
      </c>
      <c r="H68" s="45"/>
      <c r="I68" s="46"/>
      <c r="J68" s="47" t="str">
        <f t="shared" si="1"/>
        <v>WAH6A</v>
      </c>
      <c r="K68" s="47" t="str">
        <f t="shared" si="2"/>
        <v>HUN6A</v>
      </c>
      <c r="L68" s="19" t="str">
        <f t="shared" si="3"/>
        <v>WAH6A V HUN6A</v>
      </c>
      <c r="M68" s="19">
        <f t="shared" si="4"/>
        <v>1</v>
      </c>
      <c r="N68" s="48" t="str">
        <f t="shared" si="5"/>
        <v>Sat</v>
      </c>
      <c r="O68" s="49" t="str">
        <f t="shared" si="6"/>
        <v>WahroongaRound 5</v>
      </c>
      <c r="P68" s="49" t="str">
        <f t="shared" si="7"/>
        <v>Hunters HillRound 5</v>
      </c>
      <c r="Q68" s="19" t="s">
        <v>94</v>
      </c>
      <c r="R68" s="19">
        <f t="shared" si="20"/>
        <v>0</v>
      </c>
      <c r="S68" s="19" t="str">
        <f t="shared" si="21"/>
        <v>HornsbyRound 11</v>
      </c>
      <c r="T68" s="19"/>
      <c r="U68" s="19"/>
      <c r="V68" s="19"/>
    </row>
    <row r="69" spans="1:22" ht="13.5" customHeight="1" x14ac:dyDescent="0.2">
      <c r="A69" s="43"/>
      <c r="B69" s="43" t="str">
        <f t="shared" si="19"/>
        <v>Round 5</v>
      </c>
      <c r="C69" s="44"/>
      <c r="D69" s="17" t="s">
        <v>22</v>
      </c>
      <c r="E69" s="19" t="s">
        <v>171</v>
      </c>
      <c r="F69" s="16" t="s">
        <v>24</v>
      </c>
      <c r="G69" s="19" t="s">
        <v>158</v>
      </c>
      <c r="H69" s="45"/>
      <c r="I69" s="46"/>
      <c r="J69" s="47" t="str">
        <f t="shared" si="1"/>
        <v>WAH6B</v>
      </c>
      <c r="K69" s="47" t="str">
        <f t="shared" si="2"/>
        <v>HUN6B</v>
      </c>
      <c r="L69" s="19" t="str">
        <f t="shared" si="3"/>
        <v>WAH6B V HUN6B</v>
      </c>
      <c r="M69" s="19">
        <f t="shared" si="4"/>
        <v>1</v>
      </c>
      <c r="N69" s="48" t="str">
        <f t="shared" si="5"/>
        <v>Sat</v>
      </c>
      <c r="O69" s="49" t="str">
        <f t="shared" si="6"/>
        <v>WahroongaRound 5</v>
      </c>
      <c r="P69" s="49" t="str">
        <f t="shared" si="7"/>
        <v>Hunters HillRound 5</v>
      </c>
      <c r="Q69" s="19" t="s">
        <v>91</v>
      </c>
      <c r="R69" s="19">
        <f t="shared" si="20"/>
        <v>0</v>
      </c>
      <c r="S69" s="19" t="str">
        <f t="shared" si="21"/>
        <v>Norths PiratesRound 11</v>
      </c>
      <c r="T69" s="19"/>
      <c r="U69" s="19"/>
      <c r="V69" s="19"/>
    </row>
    <row r="70" spans="1:22" ht="13.5" customHeight="1" x14ac:dyDescent="0.2">
      <c r="A70" s="43"/>
      <c r="B70" s="43" t="str">
        <f t="shared" si="19"/>
        <v>Round 5</v>
      </c>
      <c r="C70" s="44"/>
      <c r="D70" s="17" t="s">
        <v>22</v>
      </c>
      <c r="E70" s="19" t="s">
        <v>173</v>
      </c>
      <c r="F70" s="16" t="s">
        <v>24</v>
      </c>
      <c r="G70" s="19" t="s">
        <v>162</v>
      </c>
      <c r="H70" s="45"/>
      <c r="I70" s="46"/>
      <c r="J70" s="47" t="str">
        <f t="shared" si="1"/>
        <v>WAH6C</v>
      </c>
      <c r="K70" s="47" t="str">
        <f t="shared" si="2"/>
        <v>HUN6C</v>
      </c>
      <c r="L70" s="19" t="str">
        <f t="shared" si="3"/>
        <v>WAH6C V HUN6C</v>
      </c>
      <c r="M70" s="19">
        <f t="shared" si="4"/>
        <v>1</v>
      </c>
      <c r="N70" s="48" t="str">
        <f t="shared" si="5"/>
        <v>Sat</v>
      </c>
      <c r="O70" s="49" t="str">
        <f t="shared" si="6"/>
        <v>WahroongaRound 5</v>
      </c>
      <c r="P70" s="49" t="str">
        <f t="shared" si="7"/>
        <v>Hunters HillRound 5</v>
      </c>
      <c r="Q70" s="19" t="s">
        <v>92</v>
      </c>
      <c r="R70" s="19">
        <f t="shared" si="20"/>
        <v>0</v>
      </c>
      <c r="S70" s="19" t="str">
        <f t="shared" si="21"/>
        <v>WahroongaRound 11</v>
      </c>
      <c r="T70" s="19"/>
      <c r="U70" s="19"/>
      <c r="V70" s="19"/>
    </row>
    <row r="71" spans="1:22" ht="13.5" customHeight="1" x14ac:dyDescent="0.2">
      <c r="A71" s="43"/>
      <c r="B71" s="43" t="str">
        <f t="shared" si="19"/>
        <v>Round 5</v>
      </c>
      <c r="C71" s="44"/>
      <c r="D71" s="17" t="s">
        <v>22</v>
      </c>
      <c r="E71" s="19" t="s">
        <v>175</v>
      </c>
      <c r="F71" s="14" t="s">
        <v>16</v>
      </c>
      <c r="G71" s="19" t="s">
        <v>172</v>
      </c>
      <c r="H71" s="45"/>
      <c r="I71" s="46"/>
      <c r="J71" s="47" t="str">
        <f t="shared" si="1"/>
        <v>WAH6D</v>
      </c>
      <c r="K71" s="47" t="str">
        <f t="shared" si="2"/>
        <v>LIN6C</v>
      </c>
      <c r="L71" s="19" t="str">
        <f t="shared" si="3"/>
        <v>WAH6D V LIN6C</v>
      </c>
      <c r="M71" s="19">
        <f t="shared" si="4"/>
        <v>1</v>
      </c>
      <c r="N71" s="48" t="str">
        <f t="shared" si="5"/>
        <v>Sat</v>
      </c>
      <c r="O71" s="49" t="str">
        <f t="shared" si="6"/>
        <v>WahroongaRound 5</v>
      </c>
      <c r="P71" s="49" t="str">
        <f t="shared" si="7"/>
        <v>LindfieldRound 5</v>
      </c>
      <c r="Q71" s="19" t="s">
        <v>90</v>
      </c>
      <c r="R71" s="19">
        <f t="shared" si="20"/>
        <v>0</v>
      </c>
      <c r="S71" s="19" t="str">
        <f t="shared" si="21"/>
        <v>ChatswoodRound 11</v>
      </c>
      <c r="T71" s="19"/>
      <c r="U71" s="19"/>
      <c r="V71" s="19"/>
    </row>
    <row r="72" spans="1:22" ht="13.5" customHeight="1" x14ac:dyDescent="0.2">
      <c r="A72" s="43"/>
      <c r="B72" s="43" t="str">
        <f t="shared" si="19"/>
        <v>Round 5</v>
      </c>
      <c r="C72" s="44"/>
      <c r="D72" s="14" t="s">
        <v>16</v>
      </c>
      <c r="E72" s="19" t="s">
        <v>166</v>
      </c>
      <c r="F72" s="18" t="s">
        <v>28</v>
      </c>
      <c r="G72" s="19" t="s">
        <v>179</v>
      </c>
      <c r="H72" s="45"/>
      <c r="I72" s="46"/>
      <c r="J72" s="47" t="str">
        <f t="shared" si="1"/>
        <v>LIN6A</v>
      </c>
      <c r="K72" s="47" t="str">
        <f t="shared" si="2"/>
        <v>NOR6A</v>
      </c>
      <c r="L72" s="19" t="str">
        <f t="shared" si="3"/>
        <v>LIN6A V NOR6A</v>
      </c>
      <c r="M72" s="19">
        <f t="shared" si="4"/>
        <v>1</v>
      </c>
      <c r="N72" s="48" t="str">
        <f t="shared" si="5"/>
        <v>Sat</v>
      </c>
      <c r="O72" s="49" t="str">
        <f t="shared" si="6"/>
        <v>LindfieldRound 5</v>
      </c>
      <c r="P72" s="49" t="str">
        <f t="shared" si="7"/>
        <v>Norths PiratesRound 5</v>
      </c>
      <c r="Q72" s="19" t="s">
        <v>93</v>
      </c>
      <c r="R72" s="19">
        <f t="shared" si="20"/>
        <v>0</v>
      </c>
      <c r="S72" s="19" t="str">
        <f t="shared" si="21"/>
        <v>RosevilleRound 11</v>
      </c>
      <c r="T72" s="19"/>
      <c r="U72" s="19"/>
      <c r="V72" s="19"/>
    </row>
    <row r="73" spans="1:22" ht="13.5" customHeight="1" x14ac:dyDescent="0.2">
      <c r="A73" s="43"/>
      <c r="B73" s="43" t="str">
        <f t="shared" si="19"/>
        <v>Round 5</v>
      </c>
      <c r="C73" s="44"/>
      <c r="D73" s="14" t="s">
        <v>16</v>
      </c>
      <c r="E73" s="19" t="s">
        <v>170</v>
      </c>
      <c r="F73" s="18" t="s">
        <v>28</v>
      </c>
      <c r="G73" s="19" t="s">
        <v>180</v>
      </c>
      <c r="H73" s="19"/>
      <c r="I73" s="46"/>
      <c r="J73" s="47" t="str">
        <f t="shared" si="1"/>
        <v>LIN6B</v>
      </c>
      <c r="K73" s="47" t="str">
        <f t="shared" si="2"/>
        <v>NOR6B</v>
      </c>
      <c r="L73" s="19" t="str">
        <f t="shared" si="3"/>
        <v>LIN6B V NOR6B</v>
      </c>
      <c r="M73" s="19">
        <f t="shared" si="4"/>
        <v>1</v>
      </c>
      <c r="N73" s="48" t="str">
        <f t="shared" si="5"/>
        <v>Sat</v>
      </c>
      <c r="O73" s="49" t="str">
        <f t="shared" si="6"/>
        <v>LindfieldRound 5</v>
      </c>
      <c r="P73" s="49" t="str">
        <f t="shared" si="7"/>
        <v>Norths PiratesRound 5</v>
      </c>
      <c r="Q73" s="19" t="s">
        <v>196</v>
      </c>
      <c r="R73" s="19">
        <f t="shared" si="20"/>
        <v>0</v>
      </c>
      <c r="S73" s="19" t="str">
        <f t="shared" si="21"/>
        <v>KWPRound 11</v>
      </c>
      <c r="T73" s="19"/>
      <c r="U73" s="19"/>
      <c r="V73" s="19"/>
    </row>
    <row r="74" spans="1:22" ht="13.5" customHeight="1" x14ac:dyDescent="0.2">
      <c r="A74" s="43"/>
      <c r="B74" s="43" t="e">
        <f>#REF!</f>
        <v>#REF!</v>
      </c>
      <c r="C74" s="44">
        <v>43611</v>
      </c>
      <c r="D74" s="12" t="s">
        <v>12</v>
      </c>
      <c r="E74" s="19" t="s">
        <v>165</v>
      </c>
      <c r="F74" s="13" t="s">
        <v>20</v>
      </c>
      <c r="G74" s="19" t="s">
        <v>177</v>
      </c>
      <c r="H74" s="45"/>
      <c r="I74" s="46"/>
      <c r="J74" s="47" t="str">
        <f t="shared" si="1"/>
        <v>KWP6A</v>
      </c>
      <c r="K74" s="47" t="str">
        <f t="shared" si="2"/>
        <v>IVE6A</v>
      </c>
      <c r="L74" s="19" t="str">
        <f t="shared" si="3"/>
        <v>KWP6A V IVE6A</v>
      </c>
      <c r="M74" s="19">
        <f t="shared" si="4"/>
        <v>1</v>
      </c>
      <c r="N74" s="48" t="str">
        <f t="shared" si="5"/>
        <v>Sun</v>
      </c>
      <c r="O74" s="49" t="e">
        <f t="shared" si="6"/>
        <v>#REF!</v>
      </c>
      <c r="P74" s="49" t="e">
        <f t="shared" si="7"/>
        <v>#REF!</v>
      </c>
      <c r="Q74" s="19" t="s">
        <v>197</v>
      </c>
      <c r="R74" s="19">
        <f t="shared" si="20"/>
        <v>0</v>
      </c>
      <c r="S74" s="19" t="str">
        <f t="shared" si="21"/>
        <v>HornsbyRound 12</v>
      </c>
      <c r="T74" s="19"/>
      <c r="U74" s="19"/>
      <c r="V74" s="19"/>
    </row>
    <row r="75" spans="1:22" ht="13.5" customHeight="1" x14ac:dyDescent="0.2">
      <c r="A75" s="43" t="s">
        <v>198</v>
      </c>
      <c r="B75" s="43" t="str">
        <f>A75</f>
        <v>Round 6</v>
      </c>
      <c r="C75" s="44">
        <v>43617</v>
      </c>
      <c r="D75" s="9" t="s">
        <v>26</v>
      </c>
      <c r="E75" s="19" t="s">
        <v>153</v>
      </c>
      <c r="F75" s="17" t="s">
        <v>22</v>
      </c>
      <c r="G75" s="19" t="s">
        <v>167</v>
      </c>
      <c r="H75" s="45"/>
      <c r="I75" s="46"/>
      <c r="J75" s="47" t="str">
        <f t="shared" si="1"/>
        <v>MOS6A</v>
      </c>
      <c r="K75" s="47" t="str">
        <f t="shared" si="2"/>
        <v>WAH6A</v>
      </c>
      <c r="L75" s="19" t="str">
        <f t="shared" si="3"/>
        <v>MOS6A V WAH6A</v>
      </c>
      <c r="M75" s="19">
        <f t="shared" si="4"/>
        <v>1</v>
      </c>
      <c r="N75" s="48" t="str">
        <f t="shared" si="5"/>
        <v>Sat</v>
      </c>
      <c r="O75" s="49" t="str">
        <f t="shared" si="6"/>
        <v>MosmanRound 6</v>
      </c>
      <c r="P75" s="49" t="str">
        <f t="shared" si="7"/>
        <v>WahroongaRound 6</v>
      </c>
      <c r="Q75" s="19" t="s">
        <v>97</v>
      </c>
      <c r="R75" s="19">
        <f t="shared" si="20"/>
        <v>0</v>
      </c>
      <c r="S75" s="19" t="str">
        <f t="shared" si="21"/>
        <v>Hunters HillRound 12</v>
      </c>
      <c r="T75" s="19"/>
      <c r="U75" s="19"/>
      <c r="V75" s="19"/>
    </row>
    <row r="76" spans="1:22" ht="13.5" customHeight="1" x14ac:dyDescent="0.2">
      <c r="A76" s="43"/>
      <c r="B76" s="43" t="str">
        <f t="shared" ref="B76:B84" si="22">B75</f>
        <v>Round 6</v>
      </c>
      <c r="C76" s="44"/>
      <c r="D76" s="9" t="s">
        <v>26</v>
      </c>
      <c r="E76" s="19" t="s">
        <v>156</v>
      </c>
      <c r="F76" s="17" t="s">
        <v>22</v>
      </c>
      <c r="G76" s="19" t="s">
        <v>171</v>
      </c>
      <c r="H76" s="45"/>
      <c r="I76" s="46"/>
      <c r="J76" s="47" t="str">
        <f t="shared" si="1"/>
        <v>MOS6B</v>
      </c>
      <c r="K76" s="47" t="str">
        <f t="shared" si="2"/>
        <v>WAH6B</v>
      </c>
      <c r="L76" s="19" t="str">
        <f t="shared" si="3"/>
        <v>MOS6B V WAH6B</v>
      </c>
      <c r="M76" s="19">
        <f t="shared" si="4"/>
        <v>1</v>
      </c>
      <c r="N76" s="48" t="str">
        <f t="shared" si="5"/>
        <v>Sat</v>
      </c>
      <c r="O76" s="49" t="str">
        <f t="shared" si="6"/>
        <v>MosmanRound 6</v>
      </c>
      <c r="P76" s="49" t="str">
        <f t="shared" si="7"/>
        <v>WahroongaRound 6</v>
      </c>
      <c r="Q76" s="19" t="s">
        <v>199</v>
      </c>
      <c r="R76" s="19">
        <f t="shared" si="20"/>
        <v>0</v>
      </c>
      <c r="S76" s="19" t="str">
        <f t="shared" si="21"/>
        <v>Norths PiratesRound 12</v>
      </c>
      <c r="T76" s="19"/>
      <c r="U76" s="19"/>
      <c r="V76" s="19"/>
    </row>
    <row r="77" spans="1:22" ht="13.5" customHeight="1" x14ac:dyDescent="0.2">
      <c r="A77" s="43"/>
      <c r="B77" s="43" t="str">
        <f t="shared" si="22"/>
        <v>Round 6</v>
      </c>
      <c r="C77" s="44"/>
      <c r="D77" s="9" t="s">
        <v>26</v>
      </c>
      <c r="E77" s="19" t="s">
        <v>159</v>
      </c>
      <c r="F77" s="17" t="s">
        <v>22</v>
      </c>
      <c r="G77" s="19" t="s">
        <v>173</v>
      </c>
      <c r="H77" s="45"/>
      <c r="I77" s="46"/>
      <c r="J77" s="47" t="str">
        <f t="shared" si="1"/>
        <v>MOS6C</v>
      </c>
      <c r="K77" s="47" t="str">
        <f t="shared" si="2"/>
        <v>WAH6C</v>
      </c>
      <c r="L77" s="19" t="str">
        <f t="shared" si="3"/>
        <v>MOS6C V WAH6C</v>
      </c>
      <c r="M77" s="19">
        <f t="shared" si="4"/>
        <v>1</v>
      </c>
      <c r="N77" s="48" t="str">
        <f t="shared" si="5"/>
        <v>Sat</v>
      </c>
      <c r="O77" s="49" t="str">
        <f t="shared" si="6"/>
        <v>MosmanRound 6</v>
      </c>
      <c r="P77" s="49" t="str">
        <f t="shared" si="7"/>
        <v>WahroongaRound 6</v>
      </c>
      <c r="Q77" s="19" t="s">
        <v>99</v>
      </c>
      <c r="R77" s="19">
        <f t="shared" si="20"/>
        <v>0</v>
      </c>
      <c r="S77" s="19" t="str">
        <f t="shared" si="21"/>
        <v>LindfieldRound 12</v>
      </c>
      <c r="T77" s="19"/>
      <c r="U77" s="19"/>
      <c r="V77" s="19"/>
    </row>
    <row r="78" spans="1:22" ht="13.5" customHeight="1" x14ac:dyDescent="0.2">
      <c r="A78" s="43"/>
      <c r="B78" s="43" t="str">
        <f t="shared" si="22"/>
        <v>Round 6</v>
      </c>
      <c r="C78" s="44"/>
      <c r="D78" s="9" t="s">
        <v>26</v>
      </c>
      <c r="E78" s="19" t="s">
        <v>163</v>
      </c>
      <c r="F78" s="17" t="s">
        <v>22</v>
      </c>
      <c r="G78" s="19" t="s">
        <v>175</v>
      </c>
      <c r="H78" s="45"/>
      <c r="I78" s="46"/>
      <c r="J78" s="47" t="str">
        <f t="shared" si="1"/>
        <v>MOS6D</v>
      </c>
      <c r="K78" s="47" t="str">
        <f t="shared" si="2"/>
        <v>WAH6D</v>
      </c>
      <c r="L78" s="19" t="str">
        <f t="shared" si="3"/>
        <v>MOS6D V WAH6D</v>
      </c>
      <c r="M78" s="19">
        <f t="shared" si="4"/>
        <v>1</v>
      </c>
      <c r="N78" s="48" t="str">
        <f t="shared" si="5"/>
        <v>Sat</v>
      </c>
      <c r="O78" s="49" t="str">
        <f t="shared" si="6"/>
        <v>MosmanRound 6</v>
      </c>
      <c r="P78" s="49" t="str">
        <f t="shared" si="7"/>
        <v>WahroongaRound 6</v>
      </c>
      <c r="Q78" s="19" t="s">
        <v>200</v>
      </c>
      <c r="R78" s="19">
        <f t="shared" si="20"/>
        <v>0</v>
      </c>
      <c r="S78" s="19" t="str">
        <f t="shared" si="21"/>
        <v>ChatswoodRound 12</v>
      </c>
      <c r="T78" s="19"/>
      <c r="U78" s="19"/>
      <c r="V78" s="19"/>
    </row>
    <row r="79" spans="1:22" ht="13.5" customHeight="1" x14ac:dyDescent="0.2">
      <c r="A79" s="43"/>
      <c r="B79" s="43" t="str">
        <f t="shared" si="22"/>
        <v>Round 6</v>
      </c>
      <c r="C79" s="44"/>
      <c r="D79" s="11" t="s">
        <v>14</v>
      </c>
      <c r="E79" s="19" t="s">
        <v>152</v>
      </c>
      <c r="F79" s="14" t="s">
        <v>16</v>
      </c>
      <c r="G79" s="19" t="s">
        <v>166</v>
      </c>
      <c r="H79" s="45"/>
      <c r="I79" s="46"/>
      <c r="J79" s="47" t="str">
        <f t="shared" si="1"/>
        <v>LAN6A</v>
      </c>
      <c r="K79" s="47" t="str">
        <f t="shared" si="2"/>
        <v>LIN6A</v>
      </c>
      <c r="L79" s="19" t="str">
        <f t="shared" si="3"/>
        <v>LAN6A V LIN6A</v>
      </c>
      <c r="M79" s="19">
        <f t="shared" si="4"/>
        <v>1</v>
      </c>
      <c r="N79" s="48" t="str">
        <f t="shared" si="5"/>
        <v>Sat</v>
      </c>
      <c r="O79" s="49" t="str">
        <f t="shared" si="6"/>
        <v>Lane CoveRound 6</v>
      </c>
      <c r="P79" s="49" t="str">
        <f t="shared" si="7"/>
        <v>LindfieldRound 6</v>
      </c>
      <c r="Q79" s="19" t="s">
        <v>95</v>
      </c>
      <c r="R79" s="19">
        <f t="shared" si="20"/>
        <v>3</v>
      </c>
      <c r="S79" s="19">
        <f t="shared" si="21"/>
        <v>0</v>
      </c>
      <c r="T79" s="19"/>
      <c r="U79" s="19"/>
      <c r="V79" s="19"/>
    </row>
    <row r="80" spans="1:22" ht="13.5" customHeight="1" x14ac:dyDescent="0.2">
      <c r="A80" s="43"/>
      <c r="B80" s="43" t="str">
        <f t="shared" si="22"/>
        <v>Round 6</v>
      </c>
      <c r="C80" s="44"/>
      <c r="D80" s="7" t="s">
        <v>8</v>
      </c>
      <c r="E80" s="22" t="s">
        <v>154</v>
      </c>
      <c r="F80" s="14" t="s">
        <v>16</v>
      </c>
      <c r="G80" s="19" t="s">
        <v>170</v>
      </c>
      <c r="H80" s="45"/>
      <c r="I80" s="46"/>
      <c r="J80" s="47" t="str">
        <f t="shared" si="1"/>
        <v>U6 Gold</v>
      </c>
      <c r="K80" s="47" t="str">
        <f t="shared" si="2"/>
        <v>LIN6B</v>
      </c>
      <c r="L80" s="19" t="str">
        <f t="shared" si="3"/>
        <v>U6 Gold V LIN6B</v>
      </c>
      <c r="M80" s="19">
        <f t="shared" si="4"/>
        <v>1</v>
      </c>
      <c r="N80" s="48" t="str">
        <f t="shared" si="5"/>
        <v>Sat</v>
      </c>
      <c r="O80" s="49" t="str">
        <f t="shared" si="6"/>
        <v>ChatswoodRound 6</v>
      </c>
      <c r="P80" s="49" t="str">
        <f t="shared" si="7"/>
        <v>LindfieldRound 6</v>
      </c>
      <c r="Q80" s="19" t="s">
        <v>107</v>
      </c>
      <c r="R80" s="19">
        <f t="shared" si="20"/>
        <v>0</v>
      </c>
      <c r="S80" s="19" t="str">
        <f t="shared" si="21"/>
        <v>Norths PiratesRound 13</v>
      </c>
      <c r="T80" s="19"/>
      <c r="U80" s="19"/>
      <c r="V80" s="19"/>
    </row>
    <row r="81" spans="1:19" ht="13.5" customHeight="1" x14ac:dyDescent="0.2">
      <c r="A81" s="43"/>
      <c r="B81" s="43" t="str">
        <f t="shared" si="22"/>
        <v>Round 6</v>
      </c>
      <c r="C81" s="44"/>
      <c r="D81" s="7" t="s">
        <v>8</v>
      </c>
      <c r="E81" s="19" t="s">
        <v>157</v>
      </c>
      <c r="F81" s="14" t="s">
        <v>16</v>
      </c>
      <c r="G81" s="19" t="s">
        <v>172</v>
      </c>
      <c r="H81" s="45"/>
      <c r="I81" s="46"/>
      <c r="J81" s="47" t="str">
        <f t="shared" si="1"/>
        <v>CHA6B</v>
      </c>
      <c r="K81" s="47" t="str">
        <f t="shared" si="2"/>
        <v>LIN6C</v>
      </c>
      <c r="L81" s="19" t="str">
        <f t="shared" si="3"/>
        <v>CHA6B V LIN6C</v>
      </c>
      <c r="M81" s="19">
        <f t="shared" si="4"/>
        <v>1</v>
      </c>
      <c r="N81" s="48" t="str">
        <f t="shared" si="5"/>
        <v>Sat</v>
      </c>
      <c r="O81" s="49" t="str">
        <f t="shared" si="6"/>
        <v>ChatswoodRound 6</v>
      </c>
      <c r="P81" s="49" t="str">
        <f t="shared" si="7"/>
        <v>LindfieldRound 6</v>
      </c>
      <c r="Q81" s="19" t="s">
        <v>101</v>
      </c>
      <c r="R81" s="19">
        <f t="shared" si="20"/>
        <v>0</v>
      </c>
      <c r="S81" s="19" t="str">
        <f t="shared" si="21"/>
        <v>LindfieldRound 13</v>
      </c>
    </row>
    <row r="82" spans="1:19" ht="13.5" customHeight="1" x14ac:dyDescent="0.2">
      <c r="A82" s="43"/>
      <c r="B82" s="43" t="str">
        <f t="shared" si="22"/>
        <v>Round 6</v>
      </c>
      <c r="C82" s="44"/>
      <c r="D82" s="13" t="s">
        <v>20</v>
      </c>
      <c r="E82" s="19" t="s">
        <v>177</v>
      </c>
      <c r="F82" s="18" t="s">
        <v>28</v>
      </c>
      <c r="G82" s="19" t="s">
        <v>179</v>
      </c>
      <c r="H82" s="45"/>
      <c r="I82" s="46"/>
      <c r="J82" s="47" t="str">
        <f t="shared" si="1"/>
        <v>IVE6A</v>
      </c>
      <c r="K82" s="47" t="str">
        <f t="shared" si="2"/>
        <v>NOR6A</v>
      </c>
      <c r="L82" s="19" t="str">
        <f t="shared" si="3"/>
        <v>IVE6A V NOR6A</v>
      </c>
      <c r="M82" s="19">
        <f t="shared" si="4"/>
        <v>1</v>
      </c>
      <c r="N82" s="48" t="str">
        <f t="shared" si="5"/>
        <v>Sat</v>
      </c>
      <c r="O82" s="49" t="str">
        <f t="shared" si="6"/>
        <v>St IvesRound 6</v>
      </c>
      <c r="P82" s="49" t="str">
        <f t="shared" si="7"/>
        <v>Norths PiratesRound 6</v>
      </c>
      <c r="Q82" s="19" t="s">
        <v>100</v>
      </c>
      <c r="R82" s="19">
        <f t="shared" si="20"/>
        <v>0</v>
      </c>
      <c r="S82" s="19" t="str">
        <f t="shared" si="21"/>
        <v>Hunters HillRound 13</v>
      </c>
    </row>
    <row r="83" spans="1:19" ht="13.5" customHeight="1" x14ac:dyDescent="0.2">
      <c r="A83" s="43"/>
      <c r="B83" s="43" t="str">
        <f t="shared" si="22"/>
        <v>Round 6</v>
      </c>
      <c r="C83" s="44"/>
      <c r="D83" s="15" t="s">
        <v>18</v>
      </c>
      <c r="E83" s="19" t="s">
        <v>178</v>
      </c>
      <c r="F83" s="18" t="s">
        <v>28</v>
      </c>
      <c r="G83" s="19" t="s">
        <v>180</v>
      </c>
      <c r="H83" s="45"/>
      <c r="I83" s="46"/>
      <c r="J83" s="47" t="str">
        <f t="shared" si="1"/>
        <v>ROS6A</v>
      </c>
      <c r="K83" s="47" t="str">
        <f t="shared" si="2"/>
        <v>NOR6B</v>
      </c>
      <c r="L83" s="19" t="str">
        <f t="shared" si="3"/>
        <v>ROS6A V NOR6B</v>
      </c>
      <c r="M83" s="19">
        <f t="shared" si="4"/>
        <v>1</v>
      </c>
      <c r="N83" s="48" t="str">
        <f t="shared" si="5"/>
        <v>Sat</v>
      </c>
      <c r="O83" s="49" t="str">
        <f t="shared" si="6"/>
        <v>RosevilleRound 6</v>
      </c>
      <c r="P83" s="49" t="str">
        <f t="shared" si="7"/>
        <v>Norths PiratesRound 6</v>
      </c>
      <c r="Q83" s="19" t="s">
        <v>104</v>
      </c>
      <c r="R83" s="19">
        <f t="shared" si="20"/>
        <v>0</v>
      </c>
      <c r="S83" s="19" t="str">
        <f t="shared" si="21"/>
        <v>St IvesRound 13</v>
      </c>
    </row>
    <row r="84" spans="1:19" ht="13.5" customHeight="1" x14ac:dyDescent="0.2">
      <c r="A84" s="43"/>
      <c r="B84" s="43" t="str">
        <f t="shared" si="22"/>
        <v>Round 6</v>
      </c>
      <c r="C84" s="44"/>
      <c r="D84" s="10" t="s">
        <v>10</v>
      </c>
      <c r="E84" s="19" t="s">
        <v>161</v>
      </c>
      <c r="F84" s="16" t="s">
        <v>24</v>
      </c>
      <c r="G84" s="19" t="s">
        <v>162</v>
      </c>
      <c r="H84" s="45"/>
      <c r="I84" s="46"/>
      <c r="J84" s="47" t="str">
        <f t="shared" si="1"/>
        <v>HOR6A</v>
      </c>
      <c r="K84" s="47" t="str">
        <f t="shared" si="2"/>
        <v>HUN6C</v>
      </c>
      <c r="L84" s="19" t="str">
        <f t="shared" si="3"/>
        <v>HOR6A V HUN6C</v>
      </c>
      <c r="M84" s="19">
        <f t="shared" si="4"/>
        <v>1</v>
      </c>
      <c r="N84" s="48" t="str">
        <f t="shared" si="5"/>
        <v>Sat</v>
      </c>
      <c r="O84" s="49" t="str">
        <f t="shared" si="6"/>
        <v>HornsbyRound 6</v>
      </c>
      <c r="P84" s="49" t="str">
        <f t="shared" si="7"/>
        <v>Hunters HillRound 6</v>
      </c>
      <c r="Q84" s="19" t="s">
        <v>103</v>
      </c>
      <c r="R84" s="19">
        <f t="shared" si="20"/>
        <v>0</v>
      </c>
      <c r="S84" s="19" t="str">
        <f t="shared" si="21"/>
        <v>RosevilleRound 13</v>
      </c>
    </row>
    <row r="85" spans="1:19" ht="13.5" customHeight="1" x14ac:dyDescent="0.2">
      <c r="A85" s="43"/>
      <c r="B85" s="43" t="str">
        <f>B83</f>
        <v>Round 6</v>
      </c>
      <c r="C85" s="44">
        <v>43618</v>
      </c>
      <c r="D85" s="16" t="s">
        <v>24</v>
      </c>
      <c r="E85" s="19" t="s">
        <v>155</v>
      </c>
      <c r="F85" s="12" t="s">
        <v>12</v>
      </c>
      <c r="G85" s="19" t="s">
        <v>165</v>
      </c>
      <c r="H85" s="45"/>
      <c r="I85" s="46"/>
      <c r="J85" s="47" t="str">
        <f t="shared" si="1"/>
        <v>HUN6A</v>
      </c>
      <c r="K85" s="47" t="str">
        <f t="shared" si="2"/>
        <v>KWP6A</v>
      </c>
      <c r="L85" s="19" t="str">
        <f t="shared" si="3"/>
        <v>HUN6A V KWP6A</v>
      </c>
      <c r="M85" s="19">
        <f t="shared" si="4"/>
        <v>1</v>
      </c>
      <c r="N85" s="48" t="str">
        <f t="shared" si="5"/>
        <v>Sun</v>
      </c>
      <c r="O85" s="49" t="str">
        <f t="shared" si="6"/>
        <v>Hunters HillRound 6</v>
      </c>
      <c r="P85" s="49" t="str">
        <f t="shared" si="7"/>
        <v>KWPRound 6</v>
      </c>
      <c r="Q85" s="19" t="s">
        <v>106</v>
      </c>
      <c r="R85" s="19">
        <f t="shared" si="20"/>
        <v>0</v>
      </c>
      <c r="S85" s="19" t="str">
        <f t="shared" si="21"/>
        <v>HornsbyRound 13</v>
      </c>
    </row>
    <row r="86" spans="1:19" ht="13.5" customHeight="1" x14ac:dyDescent="0.2">
      <c r="A86" s="43"/>
      <c r="B86" s="43" t="str">
        <f>B85</f>
        <v>Round 6</v>
      </c>
      <c r="C86" s="44">
        <v>43618</v>
      </c>
      <c r="D86" s="16" t="s">
        <v>24</v>
      </c>
      <c r="E86" s="19" t="s">
        <v>158</v>
      </c>
      <c r="F86" s="12" t="s">
        <v>12</v>
      </c>
      <c r="G86" s="19" t="s">
        <v>169</v>
      </c>
      <c r="H86" s="45"/>
      <c r="I86" s="46"/>
      <c r="J86" s="47" t="str">
        <f t="shared" si="1"/>
        <v>HUN6B</v>
      </c>
      <c r="K86" s="47" t="str">
        <f t="shared" si="2"/>
        <v>KWP6B</v>
      </c>
      <c r="L86" s="19" t="str">
        <f t="shared" si="3"/>
        <v>HUN6B V KWP6B</v>
      </c>
      <c r="M86" s="19">
        <f t="shared" si="4"/>
        <v>1</v>
      </c>
      <c r="N86" s="48" t="str">
        <f t="shared" si="5"/>
        <v>Sun</v>
      </c>
      <c r="O86" s="49" t="str">
        <f t="shared" si="6"/>
        <v>Hunters HillRound 6</v>
      </c>
      <c r="P86" s="49" t="str">
        <f t="shared" si="7"/>
        <v>KWPRound 6</v>
      </c>
      <c r="Q86" s="19" t="s">
        <v>105</v>
      </c>
      <c r="R86" s="19">
        <f t="shared" si="20"/>
        <v>0</v>
      </c>
      <c r="S86" s="19" t="str">
        <f t="shared" si="21"/>
        <v>Lane CoveRound 13</v>
      </c>
    </row>
    <row r="87" spans="1:19" ht="13.5" customHeight="1" x14ac:dyDescent="0.2">
      <c r="A87" s="43" t="s">
        <v>201</v>
      </c>
      <c r="B87" s="43" t="str">
        <f>A87</f>
        <v>Round 7</v>
      </c>
      <c r="C87" s="44">
        <v>43631</v>
      </c>
      <c r="D87" s="14" t="s">
        <v>16</v>
      </c>
      <c r="E87" s="19" t="s">
        <v>166</v>
      </c>
      <c r="F87" s="16" t="s">
        <v>24</v>
      </c>
      <c r="G87" s="19" t="s">
        <v>155</v>
      </c>
      <c r="H87" s="45"/>
      <c r="I87" s="46"/>
      <c r="J87" s="47" t="str">
        <f t="shared" si="1"/>
        <v>LIN6A</v>
      </c>
      <c r="K87" s="47" t="str">
        <f t="shared" si="2"/>
        <v>HUN6A</v>
      </c>
      <c r="L87" s="19" t="str">
        <f t="shared" si="3"/>
        <v>LIN6A V HUN6A</v>
      </c>
      <c r="M87" s="19">
        <f t="shared" si="4"/>
        <v>1</v>
      </c>
      <c r="N87" s="48" t="str">
        <f t="shared" si="5"/>
        <v>Sat</v>
      </c>
      <c r="O87" s="49" t="str">
        <f t="shared" si="6"/>
        <v>LindfieldRound 7</v>
      </c>
      <c r="P87" s="49" t="str">
        <f t="shared" si="7"/>
        <v>Hunters HillRound 7</v>
      </c>
      <c r="Q87" s="19"/>
      <c r="R87" s="19"/>
      <c r="S87" s="19"/>
    </row>
    <row r="88" spans="1:19" ht="13.5" customHeight="1" x14ac:dyDescent="0.2">
      <c r="A88" s="43"/>
      <c r="B88" s="43" t="str">
        <f t="shared" ref="B88:B95" si="23">B87</f>
        <v>Round 7</v>
      </c>
      <c r="C88" s="44"/>
      <c r="D88" s="14" t="s">
        <v>16</v>
      </c>
      <c r="E88" s="19" t="s">
        <v>170</v>
      </c>
      <c r="F88" s="16" t="s">
        <v>24</v>
      </c>
      <c r="G88" s="19" t="s">
        <v>158</v>
      </c>
      <c r="H88" s="45"/>
      <c r="I88" s="46"/>
      <c r="J88" s="47" t="str">
        <f t="shared" si="1"/>
        <v>LIN6B</v>
      </c>
      <c r="K88" s="47" t="str">
        <f t="shared" si="2"/>
        <v>HUN6B</v>
      </c>
      <c r="L88" s="19" t="str">
        <f t="shared" si="3"/>
        <v>LIN6B V HUN6B</v>
      </c>
      <c r="M88" s="19">
        <f t="shared" si="4"/>
        <v>1</v>
      </c>
      <c r="N88" s="48" t="str">
        <f t="shared" si="5"/>
        <v>Sat</v>
      </c>
      <c r="O88" s="49" t="str">
        <f t="shared" si="6"/>
        <v>LindfieldRound 7</v>
      </c>
      <c r="P88" s="49" t="str">
        <f t="shared" si="7"/>
        <v>Hunters HillRound 7</v>
      </c>
      <c r="Q88" s="19"/>
      <c r="R88" s="19"/>
      <c r="S88" s="19"/>
    </row>
    <row r="89" spans="1:19" ht="13.5" customHeight="1" x14ac:dyDescent="0.2">
      <c r="A89" s="43"/>
      <c r="B89" s="43" t="str">
        <f t="shared" si="23"/>
        <v>Round 7</v>
      </c>
      <c r="C89" s="44"/>
      <c r="D89" s="14" t="s">
        <v>16</v>
      </c>
      <c r="E89" s="19" t="s">
        <v>172</v>
      </c>
      <c r="F89" s="16" t="s">
        <v>24</v>
      </c>
      <c r="G89" s="19" t="s">
        <v>162</v>
      </c>
      <c r="H89" s="45"/>
      <c r="I89" s="46"/>
      <c r="J89" s="47" t="str">
        <f t="shared" si="1"/>
        <v>LIN6C</v>
      </c>
      <c r="K89" s="47" t="str">
        <f t="shared" si="2"/>
        <v>HUN6C</v>
      </c>
      <c r="L89" s="19" t="str">
        <f t="shared" si="3"/>
        <v>LIN6C V HUN6C</v>
      </c>
      <c r="M89" s="19">
        <f t="shared" si="4"/>
        <v>1</v>
      </c>
      <c r="N89" s="48" t="str">
        <f t="shared" si="5"/>
        <v>Sat</v>
      </c>
      <c r="O89" s="49" t="str">
        <f t="shared" si="6"/>
        <v>LindfieldRound 7</v>
      </c>
      <c r="P89" s="49" t="str">
        <f t="shared" si="7"/>
        <v>Hunters HillRound 7</v>
      </c>
      <c r="Q89" s="19"/>
      <c r="R89" s="19"/>
      <c r="S89" s="19"/>
    </row>
    <row r="90" spans="1:19" ht="13.5" customHeight="1" x14ac:dyDescent="0.2">
      <c r="A90" s="43"/>
      <c r="B90" s="43" t="str">
        <f t="shared" si="23"/>
        <v>Round 7</v>
      </c>
      <c r="C90" s="44"/>
      <c r="D90" s="17" t="s">
        <v>22</v>
      </c>
      <c r="E90" s="19" t="s">
        <v>167</v>
      </c>
      <c r="F90" s="18" t="s">
        <v>28</v>
      </c>
      <c r="G90" s="19" t="s">
        <v>179</v>
      </c>
      <c r="H90" s="45"/>
      <c r="I90" s="46"/>
      <c r="J90" s="47" t="str">
        <f t="shared" si="1"/>
        <v>WAH6A</v>
      </c>
      <c r="K90" s="47" t="str">
        <f t="shared" si="2"/>
        <v>NOR6A</v>
      </c>
      <c r="L90" s="19" t="str">
        <f t="shared" si="3"/>
        <v>WAH6A V NOR6A</v>
      </c>
      <c r="M90" s="19">
        <f t="shared" si="4"/>
        <v>1</v>
      </c>
      <c r="N90" s="48" t="str">
        <f t="shared" si="5"/>
        <v>Sat</v>
      </c>
      <c r="O90" s="49" t="str">
        <f t="shared" si="6"/>
        <v>WahroongaRound 7</v>
      </c>
      <c r="P90" s="49" t="str">
        <f t="shared" si="7"/>
        <v>Norths PiratesRound 7</v>
      </c>
      <c r="Q90" s="19"/>
      <c r="R90" s="19"/>
      <c r="S90" s="19"/>
    </row>
    <row r="91" spans="1:19" ht="13.5" customHeight="1" x14ac:dyDescent="0.2">
      <c r="A91" s="43"/>
      <c r="B91" s="43" t="str">
        <f t="shared" si="23"/>
        <v>Round 7</v>
      </c>
      <c r="C91" s="44"/>
      <c r="D91" s="17" t="s">
        <v>22</v>
      </c>
      <c r="E91" s="19" t="s">
        <v>171</v>
      </c>
      <c r="F91" s="18" t="s">
        <v>28</v>
      </c>
      <c r="G91" s="19" t="s">
        <v>180</v>
      </c>
      <c r="H91" s="45"/>
      <c r="I91" s="46"/>
      <c r="J91" s="47" t="str">
        <f t="shared" si="1"/>
        <v>WAH6B</v>
      </c>
      <c r="K91" s="47" t="str">
        <f t="shared" si="2"/>
        <v>NOR6B</v>
      </c>
      <c r="L91" s="19" t="str">
        <f t="shared" si="3"/>
        <v>WAH6B V NOR6B</v>
      </c>
      <c r="M91" s="19">
        <f t="shared" si="4"/>
        <v>1</v>
      </c>
      <c r="N91" s="48" t="str">
        <f t="shared" si="5"/>
        <v>Sat</v>
      </c>
      <c r="O91" s="49" t="str">
        <f t="shared" si="6"/>
        <v>WahroongaRound 7</v>
      </c>
      <c r="P91" s="49" t="str">
        <f t="shared" si="7"/>
        <v>Norths PiratesRound 7</v>
      </c>
      <c r="Q91" s="19"/>
      <c r="R91" s="19"/>
      <c r="S91" s="49"/>
    </row>
    <row r="92" spans="1:19" ht="13.5" customHeight="1" x14ac:dyDescent="0.2">
      <c r="A92" s="43"/>
      <c r="B92" s="43" t="str">
        <f t="shared" si="23"/>
        <v>Round 7</v>
      </c>
      <c r="C92" s="44"/>
      <c r="D92" s="17" t="s">
        <v>22</v>
      </c>
      <c r="E92" s="19" t="s">
        <v>173</v>
      </c>
      <c r="F92" s="7" t="s">
        <v>8</v>
      </c>
      <c r="G92" s="22" t="s">
        <v>154</v>
      </c>
      <c r="H92" s="45"/>
      <c r="I92" s="46"/>
      <c r="J92" s="47" t="str">
        <f t="shared" si="1"/>
        <v>WAH6C</v>
      </c>
      <c r="K92" s="47" t="str">
        <f t="shared" si="2"/>
        <v>U6 Gold</v>
      </c>
      <c r="L92" s="19" t="str">
        <f t="shared" si="3"/>
        <v>WAH6C V U6 Gold</v>
      </c>
      <c r="M92" s="19">
        <f t="shared" si="4"/>
        <v>1</v>
      </c>
      <c r="N92" s="48" t="str">
        <f t="shared" si="5"/>
        <v>Sat</v>
      </c>
      <c r="O92" s="49" t="str">
        <f t="shared" si="6"/>
        <v>WahroongaRound 7</v>
      </c>
      <c r="P92" s="49" t="str">
        <f t="shared" si="7"/>
        <v>ChatswoodRound 7</v>
      </c>
      <c r="Q92" s="19"/>
      <c r="R92" s="19"/>
      <c r="S92" s="49"/>
    </row>
    <row r="93" spans="1:19" ht="13.5" customHeight="1" x14ac:dyDescent="0.2">
      <c r="A93" s="43"/>
      <c r="B93" s="43" t="str">
        <f t="shared" si="23"/>
        <v>Round 7</v>
      </c>
      <c r="C93" s="44"/>
      <c r="D93" s="17" t="s">
        <v>22</v>
      </c>
      <c r="E93" s="19" t="s">
        <v>175</v>
      </c>
      <c r="F93" s="7" t="s">
        <v>8</v>
      </c>
      <c r="G93" s="19" t="s">
        <v>157</v>
      </c>
      <c r="H93" s="45"/>
      <c r="I93" s="46"/>
      <c r="J93" s="47" t="str">
        <f t="shared" si="1"/>
        <v>WAH6D</v>
      </c>
      <c r="K93" s="47" t="str">
        <f t="shared" si="2"/>
        <v>CHA6B</v>
      </c>
      <c r="L93" s="19" t="str">
        <f t="shared" si="3"/>
        <v>WAH6D V CHA6B</v>
      </c>
      <c r="M93" s="19">
        <f t="shared" si="4"/>
        <v>1</v>
      </c>
      <c r="N93" s="48" t="str">
        <f t="shared" si="5"/>
        <v>Sat</v>
      </c>
      <c r="O93" s="49" t="str">
        <f t="shared" si="6"/>
        <v>WahroongaRound 7</v>
      </c>
      <c r="P93" s="49" t="str">
        <f t="shared" si="7"/>
        <v>ChatswoodRound 7</v>
      </c>
      <c r="Q93" s="19"/>
      <c r="R93" s="19"/>
      <c r="S93" s="49"/>
    </row>
    <row r="94" spans="1:19" ht="15.75" customHeight="1" x14ac:dyDescent="0.2">
      <c r="A94" s="43"/>
      <c r="B94" s="43" t="str">
        <f t="shared" si="23"/>
        <v>Round 7</v>
      </c>
      <c r="C94" s="44"/>
      <c r="D94" s="15" t="s">
        <v>18</v>
      </c>
      <c r="E94" s="19" t="s">
        <v>178</v>
      </c>
      <c r="F94" s="10" t="s">
        <v>10</v>
      </c>
      <c r="G94" s="19" t="s">
        <v>161</v>
      </c>
      <c r="H94" s="19"/>
      <c r="I94" s="19"/>
      <c r="J94" s="47" t="str">
        <f t="shared" si="1"/>
        <v>ROS6A</v>
      </c>
      <c r="K94" s="47" t="str">
        <f t="shared" si="2"/>
        <v>HOR6A</v>
      </c>
      <c r="L94" s="19" t="str">
        <f t="shared" si="3"/>
        <v>ROS6A V HOR6A</v>
      </c>
      <c r="M94" s="19">
        <f t="shared" si="4"/>
        <v>1</v>
      </c>
      <c r="N94" s="48" t="str">
        <f t="shared" si="5"/>
        <v>Sat</v>
      </c>
      <c r="O94" s="49" t="str">
        <f t="shared" si="6"/>
        <v>RosevilleRound 7</v>
      </c>
      <c r="P94" s="49" t="str">
        <f t="shared" si="7"/>
        <v>HornsbyRound 7</v>
      </c>
      <c r="Q94" s="19"/>
      <c r="R94" s="19"/>
      <c r="S94" s="49"/>
    </row>
    <row r="95" spans="1:19" ht="15.75" customHeight="1" x14ac:dyDescent="0.2">
      <c r="A95" s="43"/>
      <c r="B95" s="43" t="str">
        <f t="shared" si="23"/>
        <v>Round 7</v>
      </c>
      <c r="C95" s="44"/>
      <c r="D95" s="13" t="s">
        <v>20</v>
      </c>
      <c r="E95" s="19" t="s">
        <v>177</v>
      </c>
      <c r="F95" s="9" t="s">
        <v>26</v>
      </c>
      <c r="G95" s="19" t="s">
        <v>153</v>
      </c>
      <c r="H95" s="45"/>
      <c r="I95" s="46"/>
      <c r="J95" s="47" t="str">
        <f t="shared" si="1"/>
        <v>IVE6A</v>
      </c>
      <c r="K95" s="47" t="str">
        <f t="shared" si="2"/>
        <v>MOS6A</v>
      </c>
      <c r="L95" s="19" t="str">
        <f t="shared" si="3"/>
        <v>IVE6A V MOS6A</v>
      </c>
      <c r="M95" s="19">
        <f t="shared" si="4"/>
        <v>1</v>
      </c>
      <c r="N95" s="48" t="str">
        <f t="shared" si="5"/>
        <v>Sat</v>
      </c>
      <c r="O95" s="49" t="str">
        <f t="shared" si="6"/>
        <v>St IvesRound 7</v>
      </c>
      <c r="P95" s="49" t="str">
        <f t="shared" si="7"/>
        <v>MosmanRound 7</v>
      </c>
      <c r="Q95" s="19"/>
      <c r="R95" s="19"/>
      <c r="S95" s="49"/>
    </row>
    <row r="96" spans="1:19" ht="15.75" customHeight="1" x14ac:dyDescent="0.2">
      <c r="A96" s="43"/>
      <c r="B96" s="43" t="str">
        <f>B94</f>
        <v>Round 7</v>
      </c>
      <c r="C96" s="44"/>
      <c r="D96" s="11" t="s">
        <v>14</v>
      </c>
      <c r="E96" s="19" t="s">
        <v>152</v>
      </c>
      <c r="F96" s="9" t="s">
        <v>26</v>
      </c>
      <c r="G96" s="19" t="s">
        <v>159</v>
      </c>
      <c r="H96" s="45"/>
      <c r="I96" s="46"/>
      <c r="J96" s="47" t="str">
        <f t="shared" si="1"/>
        <v>LAN6A</v>
      </c>
      <c r="K96" s="47" t="str">
        <f t="shared" si="2"/>
        <v>MOS6C</v>
      </c>
      <c r="L96" s="19" t="str">
        <f t="shared" si="3"/>
        <v>LAN6A V MOS6C</v>
      </c>
      <c r="M96" s="19">
        <f t="shared" si="4"/>
        <v>1</v>
      </c>
      <c r="N96" s="48" t="str">
        <f t="shared" si="5"/>
        <v>Sat</v>
      </c>
      <c r="O96" s="49" t="str">
        <f t="shared" si="6"/>
        <v>Lane CoveRound 7</v>
      </c>
      <c r="P96" s="49" t="str">
        <f t="shared" si="7"/>
        <v>MosmanRound 7</v>
      </c>
      <c r="Q96" s="19"/>
      <c r="R96" s="19"/>
      <c r="S96" s="49"/>
    </row>
    <row r="97" spans="1:19" ht="13.5" customHeight="1" x14ac:dyDescent="0.2">
      <c r="A97" s="43"/>
      <c r="B97" s="43" t="str">
        <f t="shared" ref="B97:B98" si="24">B96</f>
        <v>Round 7</v>
      </c>
      <c r="C97" s="44">
        <v>43632</v>
      </c>
      <c r="D97" s="12" t="s">
        <v>12</v>
      </c>
      <c r="E97" s="19" t="s">
        <v>165</v>
      </c>
      <c r="F97" s="9" t="s">
        <v>26</v>
      </c>
      <c r="G97" s="19" t="s">
        <v>163</v>
      </c>
      <c r="H97" s="45"/>
      <c r="I97" s="46"/>
      <c r="J97" s="47" t="str">
        <f t="shared" si="1"/>
        <v>KWP6A</v>
      </c>
      <c r="K97" s="47" t="str">
        <f t="shared" si="2"/>
        <v>MOS6D</v>
      </c>
      <c r="L97" s="19" t="str">
        <f t="shared" si="3"/>
        <v>KWP6A V MOS6D</v>
      </c>
      <c r="M97" s="19">
        <f t="shared" si="4"/>
        <v>1</v>
      </c>
      <c r="N97" s="48" t="str">
        <f t="shared" si="5"/>
        <v>Sun</v>
      </c>
      <c r="O97" s="49" t="str">
        <f t="shared" si="6"/>
        <v>KWPRound 7</v>
      </c>
      <c r="P97" s="49" t="str">
        <f t="shared" si="7"/>
        <v>MosmanRound 7</v>
      </c>
      <c r="Q97" s="19"/>
      <c r="R97" s="19"/>
      <c r="S97" s="49"/>
    </row>
    <row r="98" spans="1:19" ht="13.5" customHeight="1" x14ac:dyDescent="0.2">
      <c r="A98" s="43"/>
      <c r="B98" s="43" t="str">
        <f t="shared" si="24"/>
        <v>Round 7</v>
      </c>
      <c r="C98" s="44">
        <v>43632</v>
      </c>
      <c r="D98" s="12" t="s">
        <v>12</v>
      </c>
      <c r="E98" s="19" t="s">
        <v>169</v>
      </c>
      <c r="F98" s="9" t="s">
        <v>26</v>
      </c>
      <c r="G98" s="19" t="s">
        <v>156</v>
      </c>
      <c r="H98" s="45"/>
      <c r="I98" s="46"/>
      <c r="J98" s="47" t="str">
        <f t="shared" si="1"/>
        <v>KWP6B</v>
      </c>
      <c r="K98" s="47" t="str">
        <f t="shared" si="2"/>
        <v>MOS6B</v>
      </c>
      <c r="L98" s="19" t="str">
        <f t="shared" si="3"/>
        <v>KWP6B V MOS6B</v>
      </c>
      <c r="M98" s="19">
        <f t="shared" si="4"/>
        <v>1</v>
      </c>
      <c r="N98" s="48" t="str">
        <f t="shared" si="5"/>
        <v>Sun</v>
      </c>
      <c r="O98" s="49" t="str">
        <f t="shared" si="6"/>
        <v>KWPRound 7</v>
      </c>
      <c r="P98" s="49" t="str">
        <f t="shared" si="7"/>
        <v>MosmanRound 7</v>
      </c>
      <c r="Q98" s="19"/>
      <c r="R98" s="19"/>
      <c r="S98" s="49"/>
    </row>
    <row r="99" spans="1:19" ht="13.5" customHeight="1" x14ac:dyDescent="0.2">
      <c r="A99" s="43" t="s">
        <v>202</v>
      </c>
      <c r="B99" s="43" t="str">
        <f>A99</f>
        <v>Round 8</v>
      </c>
      <c r="C99" s="44">
        <v>43638</v>
      </c>
      <c r="D99" s="7" t="s">
        <v>8</v>
      </c>
      <c r="E99" s="22" t="s">
        <v>154</v>
      </c>
      <c r="F99" s="17" t="s">
        <v>22</v>
      </c>
      <c r="G99" s="19" t="s">
        <v>167</v>
      </c>
      <c r="H99" s="45"/>
      <c r="I99" s="46"/>
      <c r="J99" s="47" t="str">
        <f t="shared" si="1"/>
        <v>U6 Gold</v>
      </c>
      <c r="K99" s="47" t="str">
        <f t="shared" si="2"/>
        <v>WAH6A</v>
      </c>
      <c r="L99" s="19" t="str">
        <f t="shared" si="3"/>
        <v>U6 Gold V WAH6A</v>
      </c>
      <c r="M99" s="19">
        <f t="shared" si="4"/>
        <v>1</v>
      </c>
      <c r="N99" s="48" t="str">
        <f t="shared" si="5"/>
        <v>Sat</v>
      </c>
      <c r="O99" s="49" t="str">
        <f t="shared" si="6"/>
        <v>ChatswoodRound 8</v>
      </c>
      <c r="P99" s="49" t="str">
        <f t="shared" si="7"/>
        <v>WahroongaRound 8</v>
      </c>
      <c r="Q99" s="19"/>
      <c r="R99" s="19"/>
      <c r="S99" s="49"/>
    </row>
    <row r="100" spans="1:19" ht="13.5" customHeight="1" x14ac:dyDescent="0.2">
      <c r="A100" s="43"/>
      <c r="B100" s="43" t="str">
        <f t="shared" ref="B100:B108" si="25">B99</f>
        <v>Round 8</v>
      </c>
      <c r="C100" s="44"/>
      <c r="D100" s="7" t="s">
        <v>8</v>
      </c>
      <c r="E100" s="19" t="s">
        <v>157</v>
      </c>
      <c r="F100" s="17" t="s">
        <v>22</v>
      </c>
      <c r="G100" s="19" t="s">
        <v>171</v>
      </c>
      <c r="H100" s="45"/>
      <c r="I100" s="46"/>
      <c r="J100" s="47" t="str">
        <f t="shared" si="1"/>
        <v>CHA6B</v>
      </c>
      <c r="K100" s="47" t="str">
        <f t="shared" si="2"/>
        <v>WAH6B</v>
      </c>
      <c r="L100" s="19" t="str">
        <f t="shared" si="3"/>
        <v>CHA6B V WAH6B</v>
      </c>
      <c r="M100" s="19">
        <f t="shared" si="4"/>
        <v>1</v>
      </c>
      <c r="N100" s="48" t="str">
        <f t="shared" si="5"/>
        <v>Sat</v>
      </c>
      <c r="O100" s="49" t="str">
        <f t="shared" si="6"/>
        <v>ChatswoodRound 8</v>
      </c>
      <c r="P100" s="49" t="str">
        <f t="shared" si="7"/>
        <v>WahroongaRound 8</v>
      </c>
      <c r="Q100" s="19"/>
      <c r="R100" s="19"/>
      <c r="S100" s="49"/>
    </row>
    <row r="101" spans="1:19" ht="13.5" customHeight="1" x14ac:dyDescent="0.2">
      <c r="A101" s="43"/>
      <c r="B101" s="43" t="str">
        <f t="shared" si="25"/>
        <v>Round 8</v>
      </c>
      <c r="C101" s="44"/>
      <c r="D101" s="16" t="s">
        <v>24</v>
      </c>
      <c r="E101" s="19" t="s">
        <v>155</v>
      </c>
      <c r="F101" s="13" t="s">
        <v>20</v>
      </c>
      <c r="G101" s="19" t="s">
        <v>177</v>
      </c>
      <c r="H101" s="45"/>
      <c r="I101" s="46"/>
      <c r="J101" s="47" t="str">
        <f t="shared" si="1"/>
        <v>HUN6A</v>
      </c>
      <c r="K101" s="47" t="str">
        <f t="shared" si="2"/>
        <v>IVE6A</v>
      </c>
      <c r="L101" s="19" t="str">
        <f t="shared" si="3"/>
        <v>HUN6A V IVE6A</v>
      </c>
      <c r="M101" s="19">
        <f t="shared" si="4"/>
        <v>1</v>
      </c>
      <c r="N101" s="48" t="str">
        <f t="shared" si="5"/>
        <v>Sat</v>
      </c>
      <c r="O101" s="49" t="str">
        <f t="shared" si="6"/>
        <v>Hunters HillRound 8</v>
      </c>
      <c r="P101" s="49" t="str">
        <f t="shared" si="7"/>
        <v>St IvesRound 8</v>
      </c>
      <c r="Q101" s="19"/>
      <c r="R101" s="19"/>
      <c r="S101" s="49"/>
    </row>
    <row r="102" spans="1:19" ht="13.5" customHeight="1" x14ac:dyDescent="0.2">
      <c r="A102" s="43"/>
      <c r="B102" s="43" t="str">
        <f t="shared" si="25"/>
        <v>Round 8</v>
      </c>
      <c r="C102" s="44"/>
      <c r="D102" s="16" t="s">
        <v>24</v>
      </c>
      <c r="E102" s="19" t="s">
        <v>158</v>
      </c>
      <c r="F102" s="15" t="s">
        <v>18</v>
      </c>
      <c r="G102" s="19" t="s">
        <v>178</v>
      </c>
      <c r="H102" s="45"/>
      <c r="I102" s="46"/>
      <c r="J102" s="47" t="str">
        <f t="shared" si="1"/>
        <v>HUN6B</v>
      </c>
      <c r="K102" s="47" t="str">
        <f t="shared" si="2"/>
        <v>ROS6A</v>
      </c>
      <c r="L102" s="19" t="str">
        <f t="shared" si="3"/>
        <v>HUN6B V ROS6A</v>
      </c>
      <c r="M102" s="19">
        <f t="shared" si="4"/>
        <v>1</v>
      </c>
      <c r="N102" s="48" t="str">
        <f t="shared" si="5"/>
        <v>Sat</v>
      </c>
      <c r="O102" s="49" t="str">
        <f t="shared" si="6"/>
        <v>Hunters HillRound 8</v>
      </c>
      <c r="P102" s="49" t="str">
        <f t="shared" si="7"/>
        <v>RosevilleRound 8</v>
      </c>
      <c r="Q102" s="19"/>
      <c r="R102" s="19"/>
      <c r="S102" s="49"/>
    </row>
    <row r="103" spans="1:19" ht="13.5" customHeight="1" x14ac:dyDescent="0.2">
      <c r="A103" s="43"/>
      <c r="B103" s="43" t="str">
        <f t="shared" si="25"/>
        <v>Round 8</v>
      </c>
      <c r="C103" s="44"/>
      <c r="D103" s="16" t="s">
        <v>24</v>
      </c>
      <c r="E103" s="19" t="s">
        <v>162</v>
      </c>
      <c r="F103" s="11" t="s">
        <v>14</v>
      </c>
      <c r="G103" s="19" t="s">
        <v>152</v>
      </c>
      <c r="H103" s="45"/>
      <c r="I103" s="46"/>
      <c r="J103" s="47" t="str">
        <f t="shared" si="1"/>
        <v>HUN6C</v>
      </c>
      <c r="K103" s="47" t="str">
        <f t="shared" si="2"/>
        <v>LAN6A</v>
      </c>
      <c r="L103" s="19" t="str">
        <f t="shared" si="3"/>
        <v>HUN6C V LAN6A</v>
      </c>
      <c r="M103" s="19">
        <f t="shared" si="4"/>
        <v>1</v>
      </c>
      <c r="N103" s="48" t="str">
        <f t="shared" si="5"/>
        <v>Sat</v>
      </c>
      <c r="O103" s="49" t="str">
        <f t="shared" si="6"/>
        <v>Hunters HillRound 8</v>
      </c>
      <c r="P103" s="49" t="str">
        <f t="shared" si="7"/>
        <v>Lane CoveRound 8</v>
      </c>
      <c r="Q103" s="19"/>
      <c r="R103" s="19"/>
      <c r="S103" s="49"/>
    </row>
    <row r="104" spans="1:19" ht="13.5" customHeight="1" x14ac:dyDescent="0.2">
      <c r="A104" s="43"/>
      <c r="B104" s="43" t="str">
        <f t="shared" si="25"/>
        <v>Round 8</v>
      </c>
      <c r="C104" s="44"/>
      <c r="D104" s="9" t="s">
        <v>26</v>
      </c>
      <c r="E104" s="19" t="s">
        <v>153</v>
      </c>
      <c r="F104" s="14" t="s">
        <v>16</v>
      </c>
      <c r="G104" s="19" t="s">
        <v>166</v>
      </c>
      <c r="H104" s="19"/>
      <c r="I104" s="19"/>
      <c r="J104" s="47" t="str">
        <f t="shared" si="1"/>
        <v>MOS6A</v>
      </c>
      <c r="K104" s="47" t="str">
        <f t="shared" si="2"/>
        <v>LIN6A</v>
      </c>
      <c r="L104" s="19" t="str">
        <f t="shared" si="3"/>
        <v>MOS6A V LIN6A</v>
      </c>
      <c r="M104" s="19">
        <f t="shared" si="4"/>
        <v>1</v>
      </c>
      <c r="N104" s="48" t="str">
        <f t="shared" si="5"/>
        <v>Sat</v>
      </c>
      <c r="O104" s="49" t="str">
        <f t="shared" si="6"/>
        <v>MosmanRound 8</v>
      </c>
      <c r="P104" s="49" t="str">
        <f t="shared" si="7"/>
        <v>LindfieldRound 8</v>
      </c>
      <c r="Q104" s="19"/>
      <c r="R104" s="19"/>
      <c r="S104" s="49"/>
    </row>
    <row r="105" spans="1:19" ht="13.5" customHeight="1" x14ac:dyDescent="0.2">
      <c r="A105" s="43"/>
      <c r="B105" s="43" t="str">
        <f t="shared" si="25"/>
        <v>Round 8</v>
      </c>
      <c r="C105" s="44"/>
      <c r="D105" s="9" t="s">
        <v>26</v>
      </c>
      <c r="E105" s="19" t="s">
        <v>156</v>
      </c>
      <c r="F105" s="14" t="s">
        <v>16</v>
      </c>
      <c r="G105" s="19" t="s">
        <v>170</v>
      </c>
      <c r="H105" s="19"/>
      <c r="I105" s="19"/>
      <c r="J105" s="47" t="str">
        <f t="shared" si="1"/>
        <v>MOS6B</v>
      </c>
      <c r="K105" s="47" t="str">
        <f t="shared" si="2"/>
        <v>LIN6B</v>
      </c>
      <c r="L105" s="19" t="str">
        <f t="shared" si="3"/>
        <v>MOS6B V LIN6B</v>
      </c>
      <c r="M105" s="19">
        <f t="shared" si="4"/>
        <v>1</v>
      </c>
      <c r="N105" s="48" t="str">
        <f t="shared" si="5"/>
        <v>Sat</v>
      </c>
      <c r="O105" s="49" t="str">
        <f t="shared" si="6"/>
        <v>MosmanRound 8</v>
      </c>
      <c r="P105" s="49" t="str">
        <f t="shared" si="7"/>
        <v>LindfieldRound 8</v>
      </c>
      <c r="Q105" s="19"/>
      <c r="R105" s="19"/>
      <c r="S105" s="49"/>
    </row>
    <row r="106" spans="1:19" ht="13.5" customHeight="1" x14ac:dyDescent="0.2">
      <c r="A106" s="43"/>
      <c r="B106" s="43" t="str">
        <f t="shared" si="25"/>
        <v>Round 8</v>
      </c>
      <c r="C106" s="44"/>
      <c r="D106" s="9" t="s">
        <v>26</v>
      </c>
      <c r="E106" s="19" t="s">
        <v>159</v>
      </c>
      <c r="F106" s="14" t="s">
        <v>16</v>
      </c>
      <c r="G106" s="19" t="s">
        <v>172</v>
      </c>
      <c r="H106" s="19"/>
      <c r="I106" s="19"/>
      <c r="J106" s="47" t="str">
        <f t="shared" si="1"/>
        <v>MOS6C</v>
      </c>
      <c r="K106" s="47" t="str">
        <f t="shared" si="2"/>
        <v>LIN6C</v>
      </c>
      <c r="L106" s="19" t="str">
        <f t="shared" si="3"/>
        <v>MOS6C V LIN6C</v>
      </c>
      <c r="M106" s="19">
        <f t="shared" si="4"/>
        <v>1</v>
      </c>
      <c r="N106" s="48" t="str">
        <f t="shared" si="5"/>
        <v>Sat</v>
      </c>
      <c r="O106" s="49" t="str">
        <f t="shared" si="6"/>
        <v>MosmanRound 8</v>
      </c>
      <c r="P106" s="49" t="str">
        <f t="shared" si="7"/>
        <v>LindfieldRound 8</v>
      </c>
      <c r="Q106" s="19"/>
      <c r="R106" s="19"/>
      <c r="S106" s="49"/>
    </row>
    <row r="107" spans="1:19" ht="13.5" customHeight="1" x14ac:dyDescent="0.2">
      <c r="A107" s="43"/>
      <c r="B107" s="43" t="str">
        <f t="shared" si="25"/>
        <v>Round 8</v>
      </c>
      <c r="C107" s="44"/>
      <c r="D107" s="9" t="s">
        <v>26</v>
      </c>
      <c r="E107" s="19" t="s">
        <v>163</v>
      </c>
      <c r="F107" s="18" t="s">
        <v>28</v>
      </c>
      <c r="G107" s="19" t="s">
        <v>179</v>
      </c>
      <c r="H107" s="19"/>
      <c r="I107" s="19"/>
      <c r="J107" s="47" t="str">
        <f t="shared" si="1"/>
        <v>MOS6D</v>
      </c>
      <c r="K107" s="47" t="str">
        <f t="shared" si="2"/>
        <v>NOR6A</v>
      </c>
      <c r="L107" s="19" t="str">
        <f t="shared" si="3"/>
        <v>MOS6D V NOR6A</v>
      </c>
      <c r="M107" s="19">
        <f t="shared" si="4"/>
        <v>1</v>
      </c>
      <c r="N107" s="48" t="str">
        <f t="shared" si="5"/>
        <v>Sat</v>
      </c>
      <c r="O107" s="49" t="str">
        <f t="shared" si="6"/>
        <v>MosmanRound 8</v>
      </c>
      <c r="P107" s="49" t="str">
        <f t="shared" si="7"/>
        <v>Norths PiratesRound 8</v>
      </c>
      <c r="Q107" s="19"/>
      <c r="R107" s="19"/>
      <c r="S107" s="49"/>
    </row>
    <row r="108" spans="1:19" ht="13.5" customHeight="1" x14ac:dyDescent="0.2">
      <c r="A108" s="43"/>
      <c r="B108" s="43" t="str">
        <f t="shared" si="25"/>
        <v>Round 8</v>
      </c>
      <c r="C108" s="44"/>
      <c r="D108" s="10" t="s">
        <v>10</v>
      </c>
      <c r="E108" s="19" t="s">
        <v>161</v>
      </c>
      <c r="F108" s="18" t="s">
        <v>28</v>
      </c>
      <c r="G108" s="19" t="s">
        <v>180</v>
      </c>
      <c r="H108" s="45"/>
      <c r="I108" s="46"/>
      <c r="J108" s="47" t="str">
        <f t="shared" si="1"/>
        <v>HOR6A</v>
      </c>
      <c r="K108" s="47" t="str">
        <f t="shared" si="2"/>
        <v>NOR6B</v>
      </c>
      <c r="L108" s="19" t="str">
        <f t="shared" si="3"/>
        <v>HOR6A V NOR6B</v>
      </c>
      <c r="M108" s="19">
        <f t="shared" si="4"/>
        <v>1</v>
      </c>
      <c r="N108" s="48" t="str">
        <f t="shared" si="5"/>
        <v>Sat</v>
      </c>
      <c r="O108" s="49" t="str">
        <f t="shared" si="6"/>
        <v>HornsbyRound 8</v>
      </c>
      <c r="P108" s="49" t="str">
        <f t="shared" si="7"/>
        <v>Norths PiratesRound 8</v>
      </c>
      <c r="Q108" s="19"/>
      <c r="R108" s="19"/>
      <c r="S108" s="49"/>
    </row>
    <row r="109" spans="1:19" ht="13.5" customHeight="1" x14ac:dyDescent="0.2">
      <c r="A109" s="43"/>
      <c r="B109" s="43" t="str">
        <f>B107</f>
        <v>Round 8</v>
      </c>
      <c r="C109" s="44">
        <v>43639</v>
      </c>
      <c r="D109" s="12" t="s">
        <v>12</v>
      </c>
      <c r="E109" s="19" t="s">
        <v>165</v>
      </c>
      <c r="F109" s="17" t="s">
        <v>22</v>
      </c>
      <c r="G109" s="19" t="s">
        <v>173</v>
      </c>
      <c r="H109" s="19"/>
      <c r="I109" s="19"/>
      <c r="J109" s="47" t="str">
        <f t="shared" si="1"/>
        <v>KWP6A</v>
      </c>
      <c r="K109" s="47" t="str">
        <f t="shared" si="2"/>
        <v>WAH6C</v>
      </c>
      <c r="L109" s="19" t="str">
        <f t="shared" si="3"/>
        <v>KWP6A V WAH6C</v>
      </c>
      <c r="M109" s="19">
        <f t="shared" si="4"/>
        <v>1</v>
      </c>
      <c r="N109" s="48" t="str">
        <f t="shared" si="5"/>
        <v>Sun</v>
      </c>
      <c r="O109" s="49" t="str">
        <f t="shared" si="6"/>
        <v>KWPRound 8</v>
      </c>
      <c r="P109" s="49" t="str">
        <f t="shared" si="7"/>
        <v>WahroongaRound 8</v>
      </c>
      <c r="Q109" s="19"/>
      <c r="R109" s="19"/>
      <c r="S109" s="49"/>
    </row>
    <row r="110" spans="1:19" ht="13.5" customHeight="1" x14ac:dyDescent="0.2">
      <c r="A110" s="43"/>
      <c r="B110" s="43" t="str">
        <f>B109</f>
        <v>Round 8</v>
      </c>
      <c r="C110" s="44">
        <v>43639</v>
      </c>
      <c r="D110" s="12" t="s">
        <v>12</v>
      </c>
      <c r="E110" s="19" t="s">
        <v>169</v>
      </c>
      <c r="F110" s="17" t="s">
        <v>22</v>
      </c>
      <c r="G110" s="19" t="s">
        <v>175</v>
      </c>
      <c r="H110" s="19"/>
      <c r="I110" s="19"/>
      <c r="J110" s="47" t="str">
        <f t="shared" si="1"/>
        <v>KWP6B</v>
      </c>
      <c r="K110" s="47" t="str">
        <f t="shared" si="2"/>
        <v>WAH6D</v>
      </c>
      <c r="L110" s="19" t="str">
        <f t="shared" si="3"/>
        <v>KWP6B V WAH6D</v>
      </c>
      <c r="M110" s="19">
        <f t="shared" si="4"/>
        <v>1</v>
      </c>
      <c r="N110" s="48" t="str">
        <f t="shared" si="5"/>
        <v>Sun</v>
      </c>
      <c r="O110" s="49" t="str">
        <f t="shared" si="6"/>
        <v>KWPRound 8</v>
      </c>
      <c r="P110" s="49" t="str">
        <f t="shared" si="7"/>
        <v>WahroongaRound 8</v>
      </c>
      <c r="Q110" s="19"/>
      <c r="R110" s="19"/>
      <c r="S110" s="49"/>
    </row>
    <row r="111" spans="1:19" ht="13.5" customHeight="1" x14ac:dyDescent="0.2">
      <c r="A111" s="43" t="s">
        <v>192</v>
      </c>
      <c r="B111" s="43" t="str">
        <f>A111</f>
        <v>Round 9</v>
      </c>
      <c r="C111" s="52" t="s">
        <v>203</v>
      </c>
      <c r="D111" s="53"/>
      <c r="E111" s="54"/>
      <c r="F111" s="53"/>
      <c r="G111" s="19"/>
      <c r="H111" s="45"/>
      <c r="I111" s="46"/>
      <c r="J111" s="47">
        <f t="shared" si="1"/>
        <v>0</v>
      </c>
      <c r="K111" s="47">
        <f t="shared" si="2"/>
        <v>0</v>
      </c>
      <c r="L111" s="19" t="str">
        <f t="shared" si="3"/>
        <v xml:space="preserve"> V </v>
      </c>
      <c r="M111" s="19"/>
      <c r="N111" s="48" t="str">
        <f t="shared" si="5"/>
        <v>Gala Round</v>
      </c>
      <c r="O111" s="49" t="str">
        <f t="shared" si="6"/>
        <v>Round 9</v>
      </c>
      <c r="P111" s="49" t="str">
        <f t="shared" si="7"/>
        <v>Round 9</v>
      </c>
      <c r="Q111" s="19"/>
      <c r="R111" s="19"/>
      <c r="S111" s="49"/>
    </row>
    <row r="112" spans="1:19" ht="13.5" customHeight="1" x14ac:dyDescent="0.2">
      <c r="A112" s="43"/>
      <c r="B112" s="43" t="str">
        <f t="shared" ref="B112:B122" si="26">B111</f>
        <v>Round 9</v>
      </c>
      <c r="C112" s="44">
        <v>43645</v>
      </c>
      <c r="D112" s="53"/>
      <c r="E112" s="54"/>
      <c r="F112" s="53"/>
      <c r="G112" s="19"/>
      <c r="H112" s="45"/>
      <c r="I112" s="46"/>
      <c r="J112" s="47">
        <f t="shared" si="1"/>
        <v>0</v>
      </c>
      <c r="K112" s="47">
        <f t="shared" si="2"/>
        <v>0</v>
      </c>
      <c r="L112" s="19" t="str">
        <f t="shared" si="3"/>
        <v xml:space="preserve"> V </v>
      </c>
      <c r="M112" s="19"/>
      <c r="N112" s="48" t="str">
        <f t="shared" si="5"/>
        <v>Sat</v>
      </c>
      <c r="O112" s="49" t="str">
        <f t="shared" si="6"/>
        <v>Round 9</v>
      </c>
      <c r="P112" s="49" t="str">
        <f t="shared" si="7"/>
        <v>Round 9</v>
      </c>
      <c r="Q112" s="19"/>
      <c r="R112" s="19"/>
      <c r="S112" s="49"/>
    </row>
    <row r="113" spans="1:19" ht="13.5" customHeight="1" x14ac:dyDescent="0.2">
      <c r="A113" s="43"/>
      <c r="B113" s="43" t="str">
        <f t="shared" si="26"/>
        <v>Round 9</v>
      </c>
      <c r="C113" s="44"/>
      <c r="D113" s="53"/>
      <c r="E113" s="54"/>
      <c r="F113" s="53"/>
      <c r="G113" s="19"/>
      <c r="H113" s="45"/>
      <c r="I113" s="46"/>
      <c r="J113" s="47">
        <f t="shared" si="1"/>
        <v>0</v>
      </c>
      <c r="K113" s="47">
        <f t="shared" si="2"/>
        <v>0</v>
      </c>
      <c r="L113" s="19" t="str">
        <f t="shared" si="3"/>
        <v xml:space="preserve"> V </v>
      </c>
      <c r="M113" s="19"/>
      <c r="N113" s="48" t="str">
        <f t="shared" si="5"/>
        <v>Sat</v>
      </c>
      <c r="O113" s="49" t="str">
        <f t="shared" si="6"/>
        <v>Round 9</v>
      </c>
      <c r="P113" s="49" t="str">
        <f t="shared" si="7"/>
        <v>Round 9</v>
      </c>
      <c r="Q113" s="19"/>
      <c r="R113" s="19"/>
      <c r="S113" s="49"/>
    </row>
    <row r="114" spans="1:19" ht="13.5" customHeight="1" x14ac:dyDescent="0.2">
      <c r="A114" s="43"/>
      <c r="B114" s="43" t="str">
        <f t="shared" si="26"/>
        <v>Round 9</v>
      </c>
      <c r="C114" s="44"/>
      <c r="D114" s="53"/>
      <c r="E114" s="54"/>
      <c r="F114" s="53"/>
      <c r="G114" s="19"/>
      <c r="H114" s="45"/>
      <c r="I114" s="46"/>
      <c r="J114" s="47">
        <f t="shared" si="1"/>
        <v>0</v>
      </c>
      <c r="K114" s="47">
        <f t="shared" si="2"/>
        <v>0</v>
      </c>
      <c r="L114" s="19" t="str">
        <f t="shared" si="3"/>
        <v xml:space="preserve"> V </v>
      </c>
      <c r="M114" s="19"/>
      <c r="N114" s="48" t="str">
        <f t="shared" si="5"/>
        <v>Sat</v>
      </c>
      <c r="O114" s="49" t="str">
        <f t="shared" si="6"/>
        <v>Round 9</v>
      </c>
      <c r="P114" s="49" t="str">
        <f t="shared" si="7"/>
        <v>Round 9</v>
      </c>
      <c r="Q114" s="19"/>
      <c r="R114" s="19"/>
      <c r="S114" s="49"/>
    </row>
    <row r="115" spans="1:19" ht="13.5" customHeight="1" x14ac:dyDescent="0.2">
      <c r="A115" s="43"/>
      <c r="B115" s="43" t="str">
        <f t="shared" si="26"/>
        <v>Round 9</v>
      </c>
      <c r="C115" s="44"/>
      <c r="D115" s="53"/>
      <c r="E115" s="55"/>
      <c r="F115" s="53"/>
      <c r="G115" s="19"/>
      <c r="H115" s="45"/>
      <c r="I115" s="46"/>
      <c r="J115" s="47">
        <f t="shared" si="1"/>
        <v>0</v>
      </c>
      <c r="K115" s="47">
        <f t="shared" si="2"/>
        <v>0</v>
      </c>
      <c r="L115" s="19" t="str">
        <f t="shared" si="3"/>
        <v xml:space="preserve"> V </v>
      </c>
      <c r="M115" s="19"/>
      <c r="N115" s="48" t="str">
        <f t="shared" si="5"/>
        <v>Sat</v>
      </c>
      <c r="O115" s="49" t="str">
        <f t="shared" si="6"/>
        <v>Round 9</v>
      </c>
      <c r="P115" s="49" t="str">
        <f t="shared" si="7"/>
        <v>Round 9</v>
      </c>
      <c r="Q115" s="19"/>
      <c r="R115" s="19"/>
      <c r="S115" s="49"/>
    </row>
    <row r="116" spans="1:19" ht="13.5" customHeight="1" x14ac:dyDescent="0.2">
      <c r="A116" s="43"/>
      <c r="B116" s="43" t="str">
        <f t="shared" si="26"/>
        <v>Round 9</v>
      </c>
      <c r="C116" s="44"/>
      <c r="D116" s="53"/>
      <c r="E116" s="54"/>
      <c r="F116" s="53"/>
      <c r="G116" s="19"/>
      <c r="H116" s="45"/>
      <c r="I116" s="46"/>
      <c r="J116" s="47">
        <f t="shared" si="1"/>
        <v>0</v>
      </c>
      <c r="K116" s="47">
        <f t="shared" si="2"/>
        <v>0</v>
      </c>
      <c r="L116" s="19" t="str">
        <f t="shared" si="3"/>
        <v xml:space="preserve"> V </v>
      </c>
      <c r="M116" s="19"/>
      <c r="N116" s="48" t="str">
        <f t="shared" si="5"/>
        <v>Sat</v>
      </c>
      <c r="O116" s="49" t="str">
        <f t="shared" si="6"/>
        <v>Round 9</v>
      </c>
      <c r="P116" s="49" t="str">
        <f t="shared" si="7"/>
        <v>Round 9</v>
      </c>
      <c r="Q116" s="19"/>
      <c r="R116" s="19"/>
      <c r="S116" s="49"/>
    </row>
    <row r="117" spans="1:19" ht="13.5" customHeight="1" x14ac:dyDescent="0.2">
      <c r="A117" s="43"/>
      <c r="B117" s="43" t="str">
        <f t="shared" si="26"/>
        <v>Round 9</v>
      </c>
      <c r="C117" s="44"/>
      <c r="D117" s="53"/>
      <c r="E117" s="54"/>
      <c r="F117" s="53"/>
      <c r="G117" s="19"/>
      <c r="H117" s="45"/>
      <c r="I117" s="46"/>
      <c r="J117" s="47">
        <f t="shared" si="1"/>
        <v>0</v>
      </c>
      <c r="K117" s="47">
        <f t="shared" si="2"/>
        <v>0</v>
      </c>
      <c r="L117" s="19" t="str">
        <f t="shared" si="3"/>
        <v xml:space="preserve"> V </v>
      </c>
      <c r="M117" s="19"/>
      <c r="N117" s="48" t="str">
        <f t="shared" si="5"/>
        <v>Sat</v>
      </c>
      <c r="O117" s="49" t="str">
        <f t="shared" si="6"/>
        <v>Round 9</v>
      </c>
      <c r="P117" s="49" t="str">
        <f t="shared" si="7"/>
        <v>Round 9</v>
      </c>
      <c r="Q117" s="19"/>
      <c r="R117" s="19"/>
      <c r="S117" s="49"/>
    </row>
    <row r="118" spans="1:19" ht="13.5" customHeight="1" x14ac:dyDescent="0.2">
      <c r="A118" s="43"/>
      <c r="B118" s="43" t="str">
        <f t="shared" si="26"/>
        <v>Round 9</v>
      </c>
      <c r="C118" s="44"/>
      <c r="D118" s="53"/>
      <c r="E118" s="54"/>
      <c r="F118" s="53"/>
      <c r="G118" s="19"/>
      <c r="H118" s="45"/>
      <c r="I118" s="46"/>
      <c r="J118" s="47">
        <f t="shared" si="1"/>
        <v>0</v>
      </c>
      <c r="K118" s="47">
        <f t="shared" si="2"/>
        <v>0</v>
      </c>
      <c r="L118" s="19" t="str">
        <f t="shared" si="3"/>
        <v xml:space="preserve"> V </v>
      </c>
      <c r="M118" s="19"/>
      <c r="N118" s="48" t="str">
        <f t="shared" si="5"/>
        <v>Sat</v>
      </c>
      <c r="O118" s="49" t="str">
        <f t="shared" si="6"/>
        <v>Round 9</v>
      </c>
      <c r="P118" s="49" t="str">
        <f t="shared" si="7"/>
        <v>Round 9</v>
      </c>
      <c r="Q118" s="19"/>
      <c r="R118" s="19"/>
      <c r="S118" s="49"/>
    </row>
    <row r="119" spans="1:19" ht="13.5" customHeight="1" x14ac:dyDescent="0.2">
      <c r="A119" s="43"/>
      <c r="B119" s="43" t="str">
        <f t="shared" si="26"/>
        <v>Round 9</v>
      </c>
      <c r="C119" s="44"/>
      <c r="D119" s="53"/>
      <c r="E119" s="54"/>
      <c r="F119" s="53"/>
      <c r="G119" s="19"/>
      <c r="H119" s="45"/>
      <c r="I119" s="46"/>
      <c r="J119" s="47">
        <f t="shared" si="1"/>
        <v>0</v>
      </c>
      <c r="K119" s="47">
        <f t="shared" si="2"/>
        <v>0</v>
      </c>
      <c r="L119" s="19" t="str">
        <f t="shared" si="3"/>
        <v xml:space="preserve"> V </v>
      </c>
      <c r="M119" s="19"/>
      <c r="N119" s="48" t="str">
        <f t="shared" si="5"/>
        <v>Sat</v>
      </c>
      <c r="O119" s="49" t="str">
        <f t="shared" si="6"/>
        <v>Round 9</v>
      </c>
      <c r="P119" s="49" t="str">
        <f t="shared" si="7"/>
        <v>Round 9</v>
      </c>
      <c r="Q119" s="19"/>
      <c r="R119" s="19"/>
      <c r="S119" s="49"/>
    </row>
    <row r="120" spans="1:19" ht="13.5" customHeight="1" x14ac:dyDescent="0.2">
      <c r="A120" s="43"/>
      <c r="B120" s="43" t="str">
        <f t="shared" si="26"/>
        <v>Round 9</v>
      </c>
      <c r="C120" s="44"/>
      <c r="D120" s="53"/>
      <c r="E120" s="54"/>
      <c r="F120" s="53"/>
      <c r="G120" s="19"/>
      <c r="H120" s="45"/>
      <c r="I120" s="46"/>
      <c r="J120" s="47">
        <f t="shared" si="1"/>
        <v>0</v>
      </c>
      <c r="K120" s="47">
        <f t="shared" si="2"/>
        <v>0</v>
      </c>
      <c r="L120" s="19" t="str">
        <f t="shared" si="3"/>
        <v xml:space="preserve"> V </v>
      </c>
      <c r="M120" s="19"/>
      <c r="N120" s="48" t="str">
        <f t="shared" si="5"/>
        <v>Sat</v>
      </c>
      <c r="O120" s="49" t="str">
        <f t="shared" si="6"/>
        <v>Round 9</v>
      </c>
      <c r="P120" s="49" t="str">
        <f t="shared" si="7"/>
        <v>Round 9</v>
      </c>
      <c r="Q120" s="19"/>
      <c r="R120" s="19"/>
      <c r="S120" s="49"/>
    </row>
    <row r="121" spans="1:19" ht="13.5" customHeight="1" x14ac:dyDescent="0.2">
      <c r="A121" s="43"/>
      <c r="B121" s="43" t="str">
        <f t="shared" si="26"/>
        <v>Round 9</v>
      </c>
      <c r="C121" s="44"/>
      <c r="D121" s="53"/>
      <c r="E121" s="54"/>
      <c r="F121" s="53"/>
      <c r="G121" s="19"/>
      <c r="H121" s="45"/>
      <c r="I121" s="46"/>
      <c r="J121" s="47">
        <f t="shared" si="1"/>
        <v>0</v>
      </c>
      <c r="K121" s="47">
        <f t="shared" si="2"/>
        <v>0</v>
      </c>
      <c r="L121" s="19" t="str">
        <f t="shared" si="3"/>
        <v xml:space="preserve"> V </v>
      </c>
      <c r="M121" s="19"/>
      <c r="N121" s="48" t="str">
        <f t="shared" si="5"/>
        <v>Sat</v>
      </c>
      <c r="O121" s="49" t="str">
        <f t="shared" si="6"/>
        <v>Round 9</v>
      </c>
      <c r="P121" s="49" t="str">
        <f t="shared" si="7"/>
        <v>Round 9</v>
      </c>
      <c r="Q121" s="19"/>
      <c r="R121" s="19"/>
      <c r="S121" s="49"/>
    </row>
    <row r="122" spans="1:19" ht="13.5" customHeight="1" x14ac:dyDescent="0.2">
      <c r="A122" s="43"/>
      <c r="B122" s="43" t="str">
        <f t="shared" si="26"/>
        <v>Round 9</v>
      </c>
      <c r="C122" s="44"/>
      <c r="D122" s="53"/>
      <c r="E122" s="54"/>
      <c r="F122" s="53"/>
      <c r="G122" s="19"/>
      <c r="H122" s="45"/>
      <c r="I122" s="46"/>
      <c r="J122" s="47">
        <f t="shared" si="1"/>
        <v>0</v>
      </c>
      <c r="K122" s="47">
        <f t="shared" si="2"/>
        <v>0</v>
      </c>
      <c r="L122" s="19" t="str">
        <f t="shared" si="3"/>
        <v xml:space="preserve"> V </v>
      </c>
      <c r="M122" s="19"/>
      <c r="N122" s="48" t="str">
        <f t="shared" si="5"/>
        <v>Sat</v>
      </c>
      <c r="O122" s="49" t="str">
        <f t="shared" si="6"/>
        <v>Round 9</v>
      </c>
      <c r="P122" s="49" t="str">
        <f t="shared" si="7"/>
        <v>Round 9</v>
      </c>
      <c r="Q122" s="19"/>
      <c r="R122" s="19"/>
      <c r="S122" s="49"/>
    </row>
    <row r="123" spans="1:19" ht="13.5" customHeight="1" x14ac:dyDescent="0.2">
      <c r="A123" s="43" t="s">
        <v>204</v>
      </c>
      <c r="B123" s="43" t="str">
        <f>A123</f>
        <v>Round 10</v>
      </c>
      <c r="C123" s="44">
        <v>43673</v>
      </c>
      <c r="D123" s="13" t="s">
        <v>20</v>
      </c>
      <c r="E123" s="19" t="s">
        <v>177</v>
      </c>
      <c r="F123" s="17" t="s">
        <v>22</v>
      </c>
      <c r="G123" s="19" t="s">
        <v>173</v>
      </c>
      <c r="H123" s="45"/>
      <c r="I123" s="46"/>
      <c r="J123" s="47" t="str">
        <f t="shared" si="1"/>
        <v>IVE6A</v>
      </c>
      <c r="K123" s="47" t="str">
        <f t="shared" si="2"/>
        <v>WAH6C</v>
      </c>
      <c r="L123" s="19" t="str">
        <f t="shared" si="3"/>
        <v>IVE6A V WAH6C</v>
      </c>
      <c r="M123" s="19">
        <f t="shared" ref="M123:M170" si="27">COUNTIF($L$15:$L$171,L123)</f>
        <v>1</v>
      </c>
      <c r="N123" s="48" t="str">
        <f t="shared" si="5"/>
        <v>Sat</v>
      </c>
      <c r="O123" s="49" t="str">
        <f t="shared" si="6"/>
        <v>St IvesRound 10</v>
      </c>
      <c r="P123" s="49" t="str">
        <f t="shared" si="7"/>
        <v>WahroongaRound 10</v>
      </c>
      <c r="Q123" s="19"/>
      <c r="R123" s="19"/>
      <c r="S123" s="49"/>
    </row>
    <row r="124" spans="1:19" ht="13.5" customHeight="1" x14ac:dyDescent="0.2">
      <c r="A124" s="43"/>
      <c r="B124" s="43" t="str">
        <f t="shared" ref="B124:B134" si="28">B123</f>
        <v>Round 10</v>
      </c>
      <c r="C124" s="44"/>
      <c r="D124" s="15" t="s">
        <v>18</v>
      </c>
      <c r="E124" s="19" t="s">
        <v>178</v>
      </c>
      <c r="F124" s="17" t="s">
        <v>22</v>
      </c>
      <c r="G124" s="19" t="s">
        <v>175</v>
      </c>
      <c r="H124" s="45"/>
      <c r="I124" s="46"/>
      <c r="J124" s="47" t="str">
        <f t="shared" si="1"/>
        <v>ROS6A</v>
      </c>
      <c r="K124" s="47" t="str">
        <f t="shared" si="2"/>
        <v>WAH6D</v>
      </c>
      <c r="L124" s="19" t="str">
        <f t="shared" si="3"/>
        <v>ROS6A V WAH6D</v>
      </c>
      <c r="M124" s="19">
        <f t="shared" si="27"/>
        <v>1</v>
      </c>
      <c r="N124" s="48" t="str">
        <f t="shared" si="5"/>
        <v>Sat</v>
      </c>
      <c r="O124" s="49" t="str">
        <f t="shared" si="6"/>
        <v>RosevilleRound 10</v>
      </c>
      <c r="P124" s="49" t="str">
        <f t="shared" si="7"/>
        <v>WahroongaRound 10</v>
      </c>
      <c r="Q124" s="19"/>
      <c r="R124" s="19"/>
      <c r="S124" s="49"/>
    </row>
    <row r="125" spans="1:19" ht="13.5" customHeight="1" x14ac:dyDescent="0.2">
      <c r="A125" s="43"/>
      <c r="B125" s="43" t="str">
        <f t="shared" si="28"/>
        <v>Round 10</v>
      </c>
      <c r="C125" s="44"/>
      <c r="D125" s="11" t="s">
        <v>14</v>
      </c>
      <c r="E125" s="19" t="s">
        <v>152</v>
      </c>
      <c r="F125" s="17" t="s">
        <v>22</v>
      </c>
      <c r="G125" s="19" t="s">
        <v>167</v>
      </c>
      <c r="H125" s="45"/>
      <c r="I125" s="46"/>
      <c r="J125" s="47" t="str">
        <f t="shared" si="1"/>
        <v>LAN6A</v>
      </c>
      <c r="K125" s="47" t="str">
        <f t="shared" si="2"/>
        <v>WAH6A</v>
      </c>
      <c r="L125" s="19" t="str">
        <f t="shared" si="3"/>
        <v>LAN6A V WAH6A</v>
      </c>
      <c r="M125" s="19">
        <f t="shared" si="27"/>
        <v>1</v>
      </c>
      <c r="N125" s="48" t="str">
        <f t="shared" si="5"/>
        <v>Sat</v>
      </c>
      <c r="O125" s="49" t="str">
        <f t="shared" si="6"/>
        <v>Lane CoveRound 10</v>
      </c>
      <c r="P125" s="49" t="str">
        <f t="shared" si="7"/>
        <v>WahroongaRound 10</v>
      </c>
      <c r="Q125" s="19"/>
      <c r="R125" s="19"/>
      <c r="S125" s="49"/>
    </row>
    <row r="126" spans="1:19" ht="13.5" customHeight="1" x14ac:dyDescent="0.2">
      <c r="A126" s="43"/>
      <c r="B126" s="43" t="str">
        <f t="shared" si="28"/>
        <v>Round 10</v>
      </c>
      <c r="C126" s="44"/>
      <c r="D126" s="9" t="s">
        <v>26</v>
      </c>
      <c r="E126" s="19" t="s">
        <v>153</v>
      </c>
      <c r="F126" s="10" t="s">
        <v>10</v>
      </c>
      <c r="G126" s="19" t="s">
        <v>161</v>
      </c>
      <c r="H126" s="45"/>
      <c r="I126" s="46"/>
      <c r="J126" s="47" t="str">
        <f t="shared" si="1"/>
        <v>MOS6A</v>
      </c>
      <c r="K126" s="47" t="str">
        <f t="shared" si="2"/>
        <v>HOR6A</v>
      </c>
      <c r="L126" s="19" t="str">
        <f t="shared" si="3"/>
        <v>MOS6A V HOR6A</v>
      </c>
      <c r="M126" s="19">
        <f t="shared" si="27"/>
        <v>1</v>
      </c>
      <c r="N126" s="48" t="str">
        <f t="shared" si="5"/>
        <v>Sat</v>
      </c>
      <c r="O126" s="49" t="str">
        <f t="shared" si="6"/>
        <v>MosmanRound 10</v>
      </c>
      <c r="P126" s="49" t="str">
        <f t="shared" si="7"/>
        <v>HornsbyRound 10</v>
      </c>
      <c r="Q126" s="19"/>
      <c r="R126" s="19"/>
      <c r="S126" s="49"/>
    </row>
    <row r="127" spans="1:19" ht="13.5" customHeight="1" x14ac:dyDescent="0.2">
      <c r="A127" s="43"/>
      <c r="B127" s="43" t="str">
        <f t="shared" si="28"/>
        <v>Round 10</v>
      </c>
      <c r="C127" s="44"/>
      <c r="D127" s="9" t="s">
        <v>26</v>
      </c>
      <c r="E127" s="19" t="s">
        <v>156</v>
      </c>
      <c r="F127" s="16" t="s">
        <v>24</v>
      </c>
      <c r="G127" s="19" t="s">
        <v>155</v>
      </c>
      <c r="H127" s="19"/>
      <c r="I127" s="46"/>
      <c r="J127" s="47" t="str">
        <f t="shared" si="1"/>
        <v>MOS6B</v>
      </c>
      <c r="K127" s="47" t="str">
        <f t="shared" si="2"/>
        <v>HUN6A</v>
      </c>
      <c r="L127" s="19" t="str">
        <f t="shared" si="3"/>
        <v>MOS6B V HUN6A</v>
      </c>
      <c r="M127" s="19">
        <f t="shared" si="27"/>
        <v>1</v>
      </c>
      <c r="N127" s="48" t="str">
        <f t="shared" si="5"/>
        <v>Sat</v>
      </c>
      <c r="O127" s="49" t="str">
        <f t="shared" si="6"/>
        <v>MosmanRound 10</v>
      </c>
      <c r="P127" s="49" t="str">
        <f t="shared" si="7"/>
        <v>Hunters HillRound 10</v>
      </c>
      <c r="Q127" s="19"/>
      <c r="R127" s="19"/>
      <c r="S127" s="49"/>
    </row>
    <row r="128" spans="1:19" ht="13.5" customHeight="1" x14ac:dyDescent="0.2">
      <c r="A128" s="43"/>
      <c r="B128" s="43" t="str">
        <f t="shared" si="28"/>
        <v>Round 10</v>
      </c>
      <c r="C128" s="44"/>
      <c r="D128" s="9" t="s">
        <v>26</v>
      </c>
      <c r="E128" s="19" t="s">
        <v>159</v>
      </c>
      <c r="F128" s="18" t="s">
        <v>28</v>
      </c>
      <c r="G128" s="19" t="s">
        <v>179</v>
      </c>
      <c r="H128" s="19"/>
      <c r="I128" s="46"/>
      <c r="J128" s="47" t="str">
        <f t="shared" si="1"/>
        <v>MOS6C</v>
      </c>
      <c r="K128" s="47" t="str">
        <f t="shared" si="2"/>
        <v>NOR6A</v>
      </c>
      <c r="L128" s="19" t="str">
        <f t="shared" si="3"/>
        <v>MOS6C V NOR6A</v>
      </c>
      <c r="M128" s="19">
        <f t="shared" si="27"/>
        <v>1</v>
      </c>
      <c r="N128" s="48" t="str">
        <f t="shared" si="5"/>
        <v>Sat</v>
      </c>
      <c r="O128" s="49" t="str">
        <f t="shared" si="6"/>
        <v>MosmanRound 10</v>
      </c>
      <c r="P128" s="49" t="str">
        <f t="shared" si="7"/>
        <v>Norths PiratesRound 10</v>
      </c>
      <c r="Q128" s="19"/>
      <c r="R128" s="19"/>
      <c r="S128" s="49"/>
    </row>
    <row r="129" spans="1:19" ht="13.5" customHeight="1" x14ac:dyDescent="0.2">
      <c r="A129" s="43"/>
      <c r="B129" s="43" t="str">
        <f t="shared" si="28"/>
        <v>Round 10</v>
      </c>
      <c r="C129" s="44"/>
      <c r="D129" s="9" t="s">
        <v>26</v>
      </c>
      <c r="E129" s="19" t="s">
        <v>163</v>
      </c>
      <c r="F129" s="18" t="s">
        <v>28</v>
      </c>
      <c r="G129" s="19" t="s">
        <v>180</v>
      </c>
      <c r="H129" s="19"/>
      <c r="I129" s="46"/>
      <c r="J129" s="47" t="str">
        <f t="shared" si="1"/>
        <v>MOS6D</v>
      </c>
      <c r="K129" s="47" t="str">
        <f t="shared" si="2"/>
        <v>NOR6B</v>
      </c>
      <c r="L129" s="19" t="str">
        <f t="shared" si="3"/>
        <v>MOS6D V NOR6B</v>
      </c>
      <c r="M129" s="19">
        <f t="shared" si="27"/>
        <v>1</v>
      </c>
      <c r="N129" s="48" t="str">
        <f t="shared" si="5"/>
        <v>Sat</v>
      </c>
      <c r="O129" s="49" t="str">
        <f t="shared" si="6"/>
        <v>MosmanRound 10</v>
      </c>
      <c r="P129" s="49" t="str">
        <f t="shared" si="7"/>
        <v>Norths PiratesRound 10</v>
      </c>
      <c r="Q129" s="19"/>
      <c r="R129" s="19"/>
      <c r="S129" s="49"/>
    </row>
    <row r="130" spans="1:19" ht="13.5" customHeight="1" x14ac:dyDescent="0.2">
      <c r="A130" s="43"/>
      <c r="B130" s="43" t="str">
        <f t="shared" si="28"/>
        <v>Round 10</v>
      </c>
      <c r="C130" s="44"/>
      <c r="D130" s="7" t="s">
        <v>8</v>
      </c>
      <c r="E130" s="22" t="s">
        <v>154</v>
      </c>
      <c r="F130" s="16" t="s">
        <v>24</v>
      </c>
      <c r="G130" s="19" t="s">
        <v>158</v>
      </c>
      <c r="H130" s="45"/>
      <c r="I130" s="46"/>
      <c r="J130" s="47" t="str">
        <f t="shared" si="1"/>
        <v>U6 Gold</v>
      </c>
      <c r="K130" s="47" t="str">
        <f t="shared" si="2"/>
        <v>HUN6B</v>
      </c>
      <c r="L130" s="19" t="str">
        <f t="shared" si="3"/>
        <v>U6 Gold V HUN6B</v>
      </c>
      <c r="M130" s="19">
        <f t="shared" si="27"/>
        <v>1</v>
      </c>
      <c r="N130" s="48" t="str">
        <f t="shared" si="5"/>
        <v>Sat</v>
      </c>
      <c r="O130" s="49" t="str">
        <f t="shared" si="6"/>
        <v>ChatswoodRound 10</v>
      </c>
      <c r="P130" s="49" t="str">
        <f t="shared" si="7"/>
        <v>Hunters HillRound 10</v>
      </c>
      <c r="Q130" s="19"/>
      <c r="R130" s="19"/>
      <c r="S130" s="49"/>
    </row>
    <row r="131" spans="1:19" ht="13.5" customHeight="1" x14ac:dyDescent="0.2">
      <c r="A131" s="43"/>
      <c r="B131" s="43" t="str">
        <f t="shared" si="28"/>
        <v>Round 10</v>
      </c>
      <c r="C131" s="44"/>
      <c r="D131" s="7" t="s">
        <v>8</v>
      </c>
      <c r="E131" s="19" t="s">
        <v>157</v>
      </c>
      <c r="F131" s="16" t="s">
        <v>24</v>
      </c>
      <c r="G131" s="19" t="s">
        <v>162</v>
      </c>
      <c r="H131" s="45"/>
      <c r="I131" s="46"/>
      <c r="J131" s="47" t="str">
        <f t="shared" si="1"/>
        <v>CHA6B</v>
      </c>
      <c r="K131" s="47" t="str">
        <f t="shared" si="2"/>
        <v>HUN6C</v>
      </c>
      <c r="L131" s="19" t="str">
        <f t="shared" si="3"/>
        <v>CHA6B V HUN6C</v>
      </c>
      <c r="M131" s="19">
        <f t="shared" si="27"/>
        <v>1</v>
      </c>
      <c r="N131" s="48" t="str">
        <f t="shared" si="5"/>
        <v>Sat</v>
      </c>
      <c r="O131" s="49" t="str">
        <f t="shared" si="6"/>
        <v>ChatswoodRound 10</v>
      </c>
      <c r="P131" s="49" t="str">
        <f t="shared" si="7"/>
        <v>Hunters HillRound 10</v>
      </c>
      <c r="Q131" s="19"/>
      <c r="R131" s="19"/>
      <c r="S131" s="49"/>
    </row>
    <row r="132" spans="1:19" ht="13.5" customHeight="1" x14ac:dyDescent="0.2">
      <c r="A132" s="43"/>
      <c r="B132" s="43" t="str">
        <f t="shared" si="28"/>
        <v>Round 10</v>
      </c>
      <c r="C132" s="44">
        <v>43674</v>
      </c>
      <c r="D132" s="14" t="s">
        <v>16</v>
      </c>
      <c r="E132" s="19" t="s">
        <v>166</v>
      </c>
      <c r="F132" s="12" t="s">
        <v>12</v>
      </c>
      <c r="G132" s="19" t="s">
        <v>165</v>
      </c>
      <c r="H132" s="45"/>
      <c r="I132" s="46"/>
      <c r="J132" s="47" t="str">
        <f t="shared" si="1"/>
        <v>LIN6A</v>
      </c>
      <c r="K132" s="47" t="str">
        <f t="shared" si="2"/>
        <v>KWP6A</v>
      </c>
      <c r="L132" s="19" t="str">
        <f t="shared" si="3"/>
        <v>LIN6A V KWP6A</v>
      </c>
      <c r="M132" s="19">
        <f t="shared" si="27"/>
        <v>1</v>
      </c>
      <c r="N132" s="48" t="str">
        <f t="shared" si="5"/>
        <v>Sun</v>
      </c>
      <c r="O132" s="49" t="str">
        <f t="shared" si="6"/>
        <v>LindfieldRound 10</v>
      </c>
      <c r="P132" s="49" t="str">
        <f t="shared" si="7"/>
        <v>KWPRound 10</v>
      </c>
      <c r="Q132" s="19"/>
      <c r="R132" s="19"/>
      <c r="S132" s="49"/>
    </row>
    <row r="133" spans="1:19" ht="13.5" customHeight="1" x14ac:dyDescent="0.2">
      <c r="A133" s="43"/>
      <c r="B133" s="43" t="str">
        <f t="shared" si="28"/>
        <v>Round 10</v>
      </c>
      <c r="C133" s="44">
        <v>43674</v>
      </c>
      <c r="D133" s="14" t="s">
        <v>16</v>
      </c>
      <c r="E133" s="19" t="s">
        <v>170</v>
      </c>
      <c r="F133" s="12" t="s">
        <v>12</v>
      </c>
      <c r="G133" s="19" t="s">
        <v>169</v>
      </c>
      <c r="H133" s="45"/>
      <c r="I133" s="46"/>
      <c r="J133" s="47" t="str">
        <f t="shared" si="1"/>
        <v>LIN6B</v>
      </c>
      <c r="K133" s="47" t="str">
        <f t="shared" si="2"/>
        <v>KWP6B</v>
      </c>
      <c r="L133" s="19" t="str">
        <f t="shared" si="3"/>
        <v>LIN6B V KWP6B</v>
      </c>
      <c r="M133" s="19">
        <f t="shared" si="27"/>
        <v>1</v>
      </c>
      <c r="N133" s="48" t="str">
        <f t="shared" si="5"/>
        <v>Sun</v>
      </c>
      <c r="O133" s="49" t="str">
        <f t="shared" si="6"/>
        <v>LindfieldRound 10</v>
      </c>
      <c r="P133" s="49" t="str">
        <f t="shared" si="7"/>
        <v>KWPRound 10</v>
      </c>
      <c r="Q133" s="19"/>
      <c r="R133" s="19"/>
      <c r="S133" s="49"/>
    </row>
    <row r="134" spans="1:19" ht="13.5" customHeight="1" x14ac:dyDescent="0.2">
      <c r="A134" s="43"/>
      <c r="B134" s="43" t="str">
        <f t="shared" si="28"/>
        <v>Round 10</v>
      </c>
      <c r="C134" s="44">
        <v>43674</v>
      </c>
      <c r="D134" s="14" t="s">
        <v>16</v>
      </c>
      <c r="E134" s="19" t="s">
        <v>172</v>
      </c>
      <c r="F134" s="17" t="s">
        <v>22</v>
      </c>
      <c r="G134" s="19" t="s">
        <v>171</v>
      </c>
      <c r="H134" s="45"/>
      <c r="I134" s="46"/>
      <c r="J134" s="47" t="str">
        <f t="shared" si="1"/>
        <v>LIN6C</v>
      </c>
      <c r="K134" s="47" t="str">
        <f t="shared" si="2"/>
        <v>WAH6B</v>
      </c>
      <c r="L134" s="19" t="str">
        <f t="shared" si="3"/>
        <v>LIN6C V WAH6B</v>
      </c>
      <c r="M134" s="19">
        <f t="shared" si="27"/>
        <v>1</v>
      </c>
      <c r="N134" s="48" t="str">
        <f t="shared" si="5"/>
        <v>Sun</v>
      </c>
      <c r="O134" s="49" t="str">
        <f t="shared" si="6"/>
        <v>LindfieldRound 10</v>
      </c>
      <c r="P134" s="49" t="str">
        <f t="shared" si="7"/>
        <v>WahroongaRound 10</v>
      </c>
      <c r="Q134" s="19"/>
      <c r="R134" s="19"/>
      <c r="S134" s="49"/>
    </row>
    <row r="135" spans="1:19" ht="13.5" customHeight="1" x14ac:dyDescent="0.2">
      <c r="A135" s="43" t="s">
        <v>205</v>
      </c>
      <c r="B135" s="43" t="str">
        <f>A135</f>
        <v>Round 11</v>
      </c>
      <c r="C135" s="44">
        <v>43680</v>
      </c>
      <c r="D135" s="10" t="s">
        <v>10</v>
      </c>
      <c r="E135" s="19" t="s">
        <v>161</v>
      </c>
      <c r="F135" s="16" t="s">
        <v>24</v>
      </c>
      <c r="G135" s="19" t="s">
        <v>155</v>
      </c>
      <c r="H135" s="43"/>
      <c r="I135" s="43"/>
      <c r="J135" s="47" t="str">
        <f t="shared" si="1"/>
        <v>HOR6A</v>
      </c>
      <c r="K135" s="47" t="str">
        <f t="shared" si="2"/>
        <v>HUN6A</v>
      </c>
      <c r="L135" s="19" t="str">
        <f t="shared" si="3"/>
        <v>HOR6A V HUN6A</v>
      </c>
      <c r="M135" s="19">
        <f t="shared" si="27"/>
        <v>1</v>
      </c>
      <c r="N135" s="48" t="str">
        <f t="shared" si="5"/>
        <v>Sat</v>
      </c>
      <c r="O135" s="49" t="str">
        <f t="shared" si="6"/>
        <v>HornsbyRound 11</v>
      </c>
      <c r="P135" s="49" t="str">
        <f t="shared" si="7"/>
        <v>Hunters HillRound 11</v>
      </c>
      <c r="Q135" s="19"/>
      <c r="R135" s="19"/>
      <c r="S135" s="49"/>
    </row>
    <row r="136" spans="1:19" ht="13.5" customHeight="1" x14ac:dyDescent="0.2">
      <c r="A136" s="43"/>
      <c r="B136" s="43" t="str">
        <f t="shared" ref="B136:B137" si="29">B135</f>
        <v>Round 11</v>
      </c>
      <c r="C136" s="44"/>
      <c r="D136" s="18" t="s">
        <v>28</v>
      </c>
      <c r="E136" s="19" t="s">
        <v>179</v>
      </c>
      <c r="F136" s="9" t="s">
        <v>26</v>
      </c>
      <c r="G136" s="19" t="s">
        <v>156</v>
      </c>
      <c r="H136" s="19"/>
      <c r="I136" s="19"/>
      <c r="J136" s="47" t="str">
        <f t="shared" si="1"/>
        <v>NOR6A</v>
      </c>
      <c r="K136" s="47" t="str">
        <f t="shared" si="2"/>
        <v>MOS6B</v>
      </c>
      <c r="L136" s="19" t="str">
        <f t="shared" si="3"/>
        <v>NOR6A V MOS6B</v>
      </c>
      <c r="M136" s="19">
        <f t="shared" si="27"/>
        <v>1</v>
      </c>
      <c r="N136" s="48" t="str">
        <f t="shared" si="5"/>
        <v>Sat</v>
      </c>
      <c r="O136" s="49" t="str">
        <f t="shared" si="6"/>
        <v>Norths PiratesRound 11</v>
      </c>
      <c r="P136" s="49" t="str">
        <f t="shared" si="7"/>
        <v>MosmanRound 11</v>
      </c>
      <c r="Q136" s="19"/>
      <c r="R136" s="19"/>
      <c r="S136" s="49"/>
    </row>
    <row r="137" spans="1:19" ht="13.5" customHeight="1" x14ac:dyDescent="0.2">
      <c r="A137" s="43"/>
      <c r="B137" s="43" t="str">
        <f t="shared" si="29"/>
        <v>Round 11</v>
      </c>
      <c r="C137" s="44"/>
      <c r="D137" s="18" t="s">
        <v>28</v>
      </c>
      <c r="E137" s="19" t="s">
        <v>180</v>
      </c>
      <c r="F137" s="9" t="s">
        <v>26</v>
      </c>
      <c r="G137" s="19" t="s">
        <v>163</v>
      </c>
      <c r="H137" s="19"/>
      <c r="I137" s="19"/>
      <c r="J137" s="47" t="str">
        <f t="shared" si="1"/>
        <v>NOR6B</v>
      </c>
      <c r="K137" s="47" t="str">
        <f t="shared" si="2"/>
        <v>MOS6D</v>
      </c>
      <c r="L137" s="19" t="str">
        <f t="shared" si="3"/>
        <v>NOR6B V MOS6D</v>
      </c>
      <c r="M137" s="19">
        <f t="shared" si="27"/>
        <v>1</v>
      </c>
      <c r="N137" s="48" t="str">
        <f t="shared" si="5"/>
        <v>Sat</v>
      </c>
      <c r="O137" s="49" t="str">
        <f t="shared" si="6"/>
        <v>Norths PiratesRound 11</v>
      </c>
      <c r="P137" s="49" t="str">
        <f t="shared" si="7"/>
        <v>MosmanRound 11</v>
      </c>
      <c r="Q137" s="19"/>
      <c r="R137" s="19"/>
      <c r="S137" s="49"/>
    </row>
    <row r="138" spans="1:19" ht="13.5" customHeight="1" x14ac:dyDescent="0.2">
      <c r="A138" s="43"/>
      <c r="B138" s="43" t="str">
        <f>B135</f>
        <v>Round 11</v>
      </c>
      <c r="C138" s="44"/>
      <c r="D138" s="17" t="s">
        <v>22</v>
      </c>
      <c r="E138" s="19" t="s">
        <v>167</v>
      </c>
      <c r="F138" s="13" t="s">
        <v>20</v>
      </c>
      <c r="G138" s="19" t="s">
        <v>177</v>
      </c>
      <c r="H138" s="43"/>
      <c r="I138" s="43"/>
      <c r="J138" s="47" t="str">
        <f t="shared" si="1"/>
        <v>WAH6A</v>
      </c>
      <c r="K138" s="47" t="str">
        <f t="shared" si="2"/>
        <v>IVE6A</v>
      </c>
      <c r="L138" s="19" t="str">
        <f t="shared" si="3"/>
        <v>WAH6A V IVE6A</v>
      </c>
      <c r="M138" s="19">
        <f t="shared" si="27"/>
        <v>1</v>
      </c>
      <c r="N138" s="48" t="str">
        <f t="shared" si="5"/>
        <v>Sat</v>
      </c>
      <c r="O138" s="49" t="str">
        <f t="shared" si="6"/>
        <v>WahroongaRound 11</v>
      </c>
      <c r="P138" s="49" t="str">
        <f t="shared" si="7"/>
        <v>St IvesRound 11</v>
      </c>
      <c r="Q138" s="19"/>
      <c r="R138" s="19"/>
      <c r="S138" s="49"/>
    </row>
    <row r="139" spans="1:19" ht="13.5" customHeight="1" x14ac:dyDescent="0.2">
      <c r="A139" s="43"/>
      <c r="B139" s="43" t="str">
        <f t="shared" ref="B139:B146" si="30">B138</f>
        <v>Round 11</v>
      </c>
      <c r="C139" s="44"/>
      <c r="D139" s="17" t="s">
        <v>22</v>
      </c>
      <c r="E139" s="19" t="s">
        <v>171</v>
      </c>
      <c r="F139" s="11" t="s">
        <v>14</v>
      </c>
      <c r="G139" s="19" t="s">
        <v>152</v>
      </c>
      <c r="H139" s="43"/>
      <c r="I139" s="43"/>
      <c r="J139" s="47" t="str">
        <f t="shared" si="1"/>
        <v>WAH6B</v>
      </c>
      <c r="K139" s="47" t="str">
        <f t="shared" si="2"/>
        <v>LAN6A</v>
      </c>
      <c r="L139" s="19" t="str">
        <f t="shared" si="3"/>
        <v>WAH6B V LAN6A</v>
      </c>
      <c r="M139" s="19">
        <f t="shared" si="27"/>
        <v>1</v>
      </c>
      <c r="N139" s="48" t="str">
        <f t="shared" si="5"/>
        <v>Sat</v>
      </c>
      <c r="O139" s="49" t="str">
        <f t="shared" si="6"/>
        <v>WahroongaRound 11</v>
      </c>
      <c r="P139" s="49" t="str">
        <f t="shared" si="7"/>
        <v>Lane CoveRound 11</v>
      </c>
      <c r="Q139" s="19"/>
      <c r="R139" s="19"/>
      <c r="S139" s="49"/>
    </row>
    <row r="140" spans="1:19" ht="13.5" customHeight="1" x14ac:dyDescent="0.2">
      <c r="A140" s="43"/>
      <c r="B140" s="43" t="str">
        <f t="shared" si="30"/>
        <v>Round 11</v>
      </c>
      <c r="C140" s="44"/>
      <c r="D140" s="17" t="s">
        <v>22</v>
      </c>
      <c r="E140" s="19" t="s">
        <v>173</v>
      </c>
      <c r="F140" s="16" t="s">
        <v>24</v>
      </c>
      <c r="G140" s="19" t="s">
        <v>158</v>
      </c>
      <c r="H140" s="43"/>
      <c r="I140" s="43"/>
      <c r="J140" s="47" t="str">
        <f t="shared" si="1"/>
        <v>WAH6C</v>
      </c>
      <c r="K140" s="47" t="str">
        <f t="shared" si="2"/>
        <v>HUN6B</v>
      </c>
      <c r="L140" s="19" t="str">
        <f t="shared" si="3"/>
        <v>WAH6C V HUN6B</v>
      </c>
      <c r="M140" s="19">
        <f t="shared" si="27"/>
        <v>1</v>
      </c>
      <c r="N140" s="48" t="str">
        <f t="shared" si="5"/>
        <v>Sat</v>
      </c>
      <c r="O140" s="49" t="str">
        <f t="shared" si="6"/>
        <v>WahroongaRound 11</v>
      </c>
      <c r="P140" s="49" t="str">
        <f t="shared" si="7"/>
        <v>Hunters HillRound 11</v>
      </c>
      <c r="Q140" s="19"/>
      <c r="R140" s="19"/>
      <c r="S140" s="49"/>
    </row>
    <row r="141" spans="1:19" ht="13.5" customHeight="1" x14ac:dyDescent="0.2">
      <c r="A141" s="43"/>
      <c r="B141" s="43" t="str">
        <f t="shared" si="30"/>
        <v>Round 11</v>
      </c>
      <c r="C141" s="44"/>
      <c r="D141" s="17" t="s">
        <v>22</v>
      </c>
      <c r="E141" s="19" t="s">
        <v>175</v>
      </c>
      <c r="F141" s="16" t="s">
        <v>24</v>
      </c>
      <c r="G141" s="19" t="s">
        <v>162</v>
      </c>
      <c r="H141" s="43"/>
      <c r="I141" s="43"/>
      <c r="J141" s="47" t="str">
        <f t="shared" si="1"/>
        <v>WAH6D</v>
      </c>
      <c r="K141" s="47" t="str">
        <f t="shared" si="2"/>
        <v>HUN6C</v>
      </c>
      <c r="L141" s="19" t="str">
        <f t="shared" si="3"/>
        <v>WAH6D V HUN6C</v>
      </c>
      <c r="M141" s="19">
        <f t="shared" si="27"/>
        <v>1</v>
      </c>
      <c r="N141" s="48" t="str">
        <f t="shared" si="5"/>
        <v>Sat</v>
      </c>
      <c r="O141" s="49" t="str">
        <f t="shared" si="6"/>
        <v>WahroongaRound 11</v>
      </c>
      <c r="P141" s="49" t="str">
        <f t="shared" si="7"/>
        <v>Hunters HillRound 11</v>
      </c>
      <c r="Q141" s="19"/>
      <c r="R141" s="19"/>
      <c r="S141" s="49"/>
    </row>
    <row r="142" spans="1:19" ht="13.5" customHeight="1" x14ac:dyDescent="0.2">
      <c r="A142" s="43"/>
      <c r="B142" s="43" t="str">
        <f t="shared" si="30"/>
        <v>Round 11</v>
      </c>
      <c r="C142" s="44"/>
      <c r="D142" s="7" t="s">
        <v>8</v>
      </c>
      <c r="E142" s="22" t="s">
        <v>154</v>
      </c>
      <c r="F142" s="14" t="s">
        <v>16</v>
      </c>
      <c r="G142" s="19" t="s">
        <v>166</v>
      </c>
      <c r="H142" s="19"/>
      <c r="I142" s="19"/>
      <c r="J142" s="47" t="str">
        <f t="shared" si="1"/>
        <v>U6 Gold</v>
      </c>
      <c r="K142" s="47" t="str">
        <f t="shared" si="2"/>
        <v>LIN6A</v>
      </c>
      <c r="L142" s="19" t="str">
        <f t="shared" si="3"/>
        <v>U6 Gold V LIN6A</v>
      </c>
      <c r="M142" s="19">
        <f t="shared" si="27"/>
        <v>1</v>
      </c>
      <c r="N142" s="48" t="str">
        <f t="shared" si="5"/>
        <v>Sat</v>
      </c>
      <c r="O142" s="49" t="str">
        <f t="shared" si="6"/>
        <v>ChatswoodRound 11</v>
      </c>
      <c r="P142" s="49" t="str">
        <f t="shared" si="7"/>
        <v>LindfieldRound 11</v>
      </c>
      <c r="Q142" s="19"/>
      <c r="R142" s="19"/>
      <c r="S142" s="49"/>
    </row>
    <row r="143" spans="1:19" ht="13.5" customHeight="1" x14ac:dyDescent="0.2">
      <c r="A143" s="43"/>
      <c r="B143" s="43" t="str">
        <f t="shared" si="30"/>
        <v>Round 11</v>
      </c>
      <c r="C143" s="44"/>
      <c r="D143" s="7" t="s">
        <v>8</v>
      </c>
      <c r="E143" s="19" t="s">
        <v>157</v>
      </c>
      <c r="F143" s="14" t="s">
        <v>16</v>
      </c>
      <c r="G143" s="19" t="s">
        <v>170</v>
      </c>
      <c r="H143" s="19"/>
      <c r="I143" s="19"/>
      <c r="J143" s="47" t="str">
        <f t="shared" si="1"/>
        <v>CHA6B</v>
      </c>
      <c r="K143" s="47" t="str">
        <f t="shared" si="2"/>
        <v>LIN6B</v>
      </c>
      <c r="L143" s="19" t="str">
        <f t="shared" si="3"/>
        <v>CHA6B V LIN6B</v>
      </c>
      <c r="M143" s="19">
        <f t="shared" si="27"/>
        <v>1</v>
      </c>
      <c r="N143" s="48" t="str">
        <f t="shared" si="5"/>
        <v>Sat</v>
      </c>
      <c r="O143" s="49" t="str">
        <f t="shared" si="6"/>
        <v>ChatswoodRound 11</v>
      </c>
      <c r="P143" s="49" t="str">
        <f t="shared" si="7"/>
        <v>LindfieldRound 11</v>
      </c>
      <c r="Q143" s="19"/>
      <c r="R143" s="19"/>
      <c r="S143" s="49"/>
    </row>
    <row r="144" spans="1:19" ht="13.5" customHeight="1" x14ac:dyDescent="0.2">
      <c r="A144" s="43"/>
      <c r="B144" s="43" t="str">
        <f t="shared" si="30"/>
        <v>Round 11</v>
      </c>
      <c r="C144" s="44"/>
      <c r="D144" s="15" t="s">
        <v>18</v>
      </c>
      <c r="E144" s="19" t="s">
        <v>178</v>
      </c>
      <c r="F144" s="14" t="s">
        <v>16</v>
      </c>
      <c r="G144" s="19" t="s">
        <v>172</v>
      </c>
      <c r="H144" s="19"/>
      <c r="I144" s="19"/>
      <c r="J144" s="47" t="str">
        <f t="shared" si="1"/>
        <v>ROS6A</v>
      </c>
      <c r="K144" s="47" t="str">
        <f t="shared" si="2"/>
        <v>LIN6C</v>
      </c>
      <c r="L144" s="19" t="str">
        <f t="shared" si="3"/>
        <v>ROS6A V LIN6C</v>
      </c>
      <c r="M144" s="19">
        <f t="shared" si="27"/>
        <v>1</v>
      </c>
      <c r="N144" s="48" t="str">
        <f t="shared" si="5"/>
        <v>Sat</v>
      </c>
      <c r="O144" s="49" t="str">
        <f t="shared" si="6"/>
        <v>RosevilleRound 11</v>
      </c>
      <c r="P144" s="49" t="str">
        <f t="shared" si="7"/>
        <v>LindfieldRound 11</v>
      </c>
      <c r="Q144" s="19"/>
      <c r="R144" s="19"/>
      <c r="S144" s="49"/>
    </row>
    <row r="145" spans="1:19" ht="13.5" customHeight="1" x14ac:dyDescent="0.2">
      <c r="A145" s="43"/>
      <c r="B145" s="43" t="str">
        <f t="shared" si="30"/>
        <v>Round 11</v>
      </c>
      <c r="C145" s="44">
        <v>43681</v>
      </c>
      <c r="D145" s="12" t="s">
        <v>12</v>
      </c>
      <c r="E145" s="19" t="s">
        <v>165</v>
      </c>
      <c r="F145" s="9" t="s">
        <v>26</v>
      </c>
      <c r="G145" s="19" t="s">
        <v>159</v>
      </c>
      <c r="H145" s="19"/>
      <c r="I145" s="43"/>
      <c r="J145" s="47" t="str">
        <f t="shared" si="1"/>
        <v>KWP6A</v>
      </c>
      <c r="K145" s="47" t="str">
        <f t="shared" si="2"/>
        <v>MOS6C</v>
      </c>
      <c r="L145" s="19" t="str">
        <f t="shared" si="3"/>
        <v>KWP6A V MOS6C</v>
      </c>
      <c r="M145" s="19">
        <f t="shared" si="27"/>
        <v>1</v>
      </c>
      <c r="N145" s="48" t="str">
        <f t="shared" si="5"/>
        <v>Sun</v>
      </c>
      <c r="O145" s="49" t="str">
        <f t="shared" si="6"/>
        <v>KWPRound 11</v>
      </c>
      <c r="P145" s="49" t="str">
        <f t="shared" si="7"/>
        <v>MosmanRound 11</v>
      </c>
      <c r="Q145" s="19"/>
      <c r="R145" s="19"/>
      <c r="S145" s="49"/>
    </row>
    <row r="146" spans="1:19" ht="13.5" customHeight="1" x14ac:dyDescent="0.2">
      <c r="A146" s="43"/>
      <c r="B146" s="43" t="str">
        <f t="shared" si="30"/>
        <v>Round 11</v>
      </c>
      <c r="C146" s="44">
        <v>43681</v>
      </c>
      <c r="D146" s="12" t="s">
        <v>12</v>
      </c>
      <c r="E146" s="19" t="s">
        <v>169</v>
      </c>
      <c r="F146" s="9" t="s">
        <v>26</v>
      </c>
      <c r="G146" s="19" t="s">
        <v>153</v>
      </c>
      <c r="H146" s="43"/>
      <c r="I146" s="43"/>
      <c r="J146" s="47" t="str">
        <f t="shared" si="1"/>
        <v>KWP6B</v>
      </c>
      <c r="K146" s="47" t="str">
        <f t="shared" si="2"/>
        <v>MOS6A</v>
      </c>
      <c r="L146" s="19" t="str">
        <f t="shared" si="3"/>
        <v>KWP6B V MOS6A</v>
      </c>
      <c r="M146" s="19">
        <f t="shared" si="27"/>
        <v>1</v>
      </c>
      <c r="N146" s="48" t="str">
        <f t="shared" si="5"/>
        <v>Sun</v>
      </c>
      <c r="O146" s="49" t="str">
        <f t="shared" si="6"/>
        <v>KWPRound 11</v>
      </c>
      <c r="P146" s="49" t="str">
        <f t="shared" si="7"/>
        <v>MosmanRound 11</v>
      </c>
      <c r="Q146" s="19"/>
      <c r="R146" s="19"/>
      <c r="S146" s="49"/>
    </row>
    <row r="147" spans="1:19" ht="13.5" customHeight="1" x14ac:dyDescent="0.2">
      <c r="A147" s="43" t="s">
        <v>206</v>
      </c>
      <c r="B147" s="43" t="str">
        <f>A147</f>
        <v>Round 12</v>
      </c>
      <c r="C147" s="44">
        <v>43686</v>
      </c>
      <c r="D147" s="10" t="s">
        <v>10</v>
      </c>
      <c r="E147" s="19" t="s">
        <v>161</v>
      </c>
      <c r="F147" s="12" t="s">
        <v>12</v>
      </c>
      <c r="G147" s="19" t="s">
        <v>165</v>
      </c>
      <c r="H147" s="43"/>
      <c r="I147" s="43"/>
      <c r="J147" s="47" t="str">
        <f t="shared" si="1"/>
        <v>HOR6A</v>
      </c>
      <c r="K147" s="47" t="str">
        <f t="shared" si="2"/>
        <v>KWP6A</v>
      </c>
      <c r="L147" s="19" t="str">
        <f t="shared" si="3"/>
        <v>HOR6A V KWP6A</v>
      </c>
      <c r="M147" s="19">
        <f t="shared" si="27"/>
        <v>1</v>
      </c>
      <c r="N147" s="48" t="str">
        <f t="shared" si="5"/>
        <v>Fri</v>
      </c>
      <c r="O147" s="49" t="str">
        <f t="shared" si="6"/>
        <v>HornsbyRound 12</v>
      </c>
      <c r="P147" s="49" t="str">
        <f t="shared" si="7"/>
        <v>KWPRound 12</v>
      </c>
      <c r="Q147" s="19"/>
      <c r="R147" s="19"/>
      <c r="S147" s="49"/>
    </row>
    <row r="148" spans="1:19" ht="13.5" customHeight="1" x14ac:dyDescent="0.2">
      <c r="A148" s="19"/>
      <c r="B148" s="43" t="str">
        <f>A147</f>
        <v>Round 12</v>
      </c>
      <c r="C148" s="44">
        <v>43687</v>
      </c>
      <c r="D148" s="16" t="s">
        <v>24</v>
      </c>
      <c r="E148" s="19" t="s">
        <v>155</v>
      </c>
      <c r="F148" s="17" t="s">
        <v>22</v>
      </c>
      <c r="G148" s="19" t="s">
        <v>171</v>
      </c>
      <c r="H148" s="43"/>
      <c r="I148" s="43"/>
      <c r="J148" s="47" t="str">
        <f t="shared" si="1"/>
        <v>HUN6A</v>
      </c>
      <c r="K148" s="47" t="str">
        <f t="shared" si="2"/>
        <v>WAH6B</v>
      </c>
      <c r="L148" s="19" t="str">
        <f t="shared" si="3"/>
        <v>HUN6A V WAH6B</v>
      </c>
      <c r="M148" s="19">
        <f t="shared" si="27"/>
        <v>1</v>
      </c>
      <c r="N148" s="48" t="str">
        <f t="shared" si="5"/>
        <v>Sat</v>
      </c>
      <c r="O148" s="49" t="str">
        <f t="shared" si="6"/>
        <v>Hunters HillRound 12</v>
      </c>
      <c r="P148" s="49" t="str">
        <f t="shared" si="7"/>
        <v>WahroongaRound 12</v>
      </c>
      <c r="Q148" s="19"/>
      <c r="R148" s="19"/>
      <c r="S148" s="49"/>
    </row>
    <row r="149" spans="1:19" ht="13.5" customHeight="1" x14ac:dyDescent="0.2">
      <c r="A149" s="43"/>
      <c r="B149" s="43" t="s">
        <v>206</v>
      </c>
      <c r="C149" s="19"/>
      <c r="D149" s="16" t="s">
        <v>24</v>
      </c>
      <c r="E149" s="19" t="s">
        <v>158</v>
      </c>
      <c r="F149" s="17" t="s">
        <v>22</v>
      </c>
      <c r="G149" s="19" t="s">
        <v>173</v>
      </c>
      <c r="H149" s="43"/>
      <c r="I149" s="43"/>
      <c r="J149" s="47" t="str">
        <f t="shared" si="1"/>
        <v>HUN6B</v>
      </c>
      <c r="K149" s="47" t="str">
        <f t="shared" si="2"/>
        <v>WAH6C</v>
      </c>
      <c r="L149" s="19" t="str">
        <f t="shared" si="3"/>
        <v>HUN6B V WAH6C</v>
      </c>
      <c r="M149" s="19">
        <f t="shared" si="27"/>
        <v>1</v>
      </c>
      <c r="N149" s="48" t="str">
        <f t="shared" si="5"/>
        <v>Sat</v>
      </c>
      <c r="O149" s="49" t="str">
        <f t="shared" si="6"/>
        <v>Hunters HillRound 12</v>
      </c>
      <c r="P149" s="49" t="str">
        <f t="shared" si="7"/>
        <v>WahroongaRound 12</v>
      </c>
      <c r="Q149" s="19"/>
      <c r="R149" s="19"/>
      <c r="S149" s="49"/>
    </row>
    <row r="150" spans="1:19" ht="13.5" customHeight="1" x14ac:dyDescent="0.2">
      <c r="A150" s="43"/>
      <c r="B150" s="43" t="str">
        <f t="shared" ref="B150:B157" si="31">B149</f>
        <v>Round 12</v>
      </c>
      <c r="C150" s="44"/>
      <c r="D150" s="16" t="s">
        <v>24</v>
      </c>
      <c r="E150" s="19" t="s">
        <v>162</v>
      </c>
      <c r="F150" s="17" t="s">
        <v>22</v>
      </c>
      <c r="G150" s="19" t="s">
        <v>175</v>
      </c>
      <c r="H150" s="43"/>
      <c r="I150" s="43"/>
      <c r="J150" s="47" t="str">
        <f t="shared" si="1"/>
        <v>HUN6C</v>
      </c>
      <c r="K150" s="47" t="str">
        <f t="shared" si="2"/>
        <v>WAH6D</v>
      </c>
      <c r="L150" s="19" t="str">
        <f t="shared" si="3"/>
        <v>HUN6C V WAH6D</v>
      </c>
      <c r="M150" s="19">
        <f t="shared" si="27"/>
        <v>1</v>
      </c>
      <c r="N150" s="48" t="str">
        <f t="shared" si="5"/>
        <v>Sat</v>
      </c>
      <c r="O150" s="49" t="str">
        <f t="shared" si="6"/>
        <v>Hunters HillRound 12</v>
      </c>
      <c r="P150" s="49" t="str">
        <f t="shared" si="7"/>
        <v>WahroongaRound 12</v>
      </c>
      <c r="Q150" s="19"/>
      <c r="R150" s="19"/>
      <c r="S150" s="49"/>
    </row>
    <row r="151" spans="1:19" ht="13.5" customHeight="1" x14ac:dyDescent="0.2">
      <c r="A151" s="43"/>
      <c r="B151" s="43" t="str">
        <f t="shared" si="31"/>
        <v>Round 12</v>
      </c>
      <c r="C151" s="44"/>
      <c r="D151" s="18" t="s">
        <v>28</v>
      </c>
      <c r="E151" s="19" t="s">
        <v>179</v>
      </c>
      <c r="F151" s="9" t="s">
        <v>26</v>
      </c>
      <c r="G151" s="19" t="s">
        <v>153</v>
      </c>
      <c r="H151" s="43"/>
      <c r="I151" s="43"/>
      <c r="J151" s="47" t="str">
        <f t="shared" si="1"/>
        <v>NOR6A</v>
      </c>
      <c r="K151" s="47" t="str">
        <f t="shared" si="2"/>
        <v>MOS6A</v>
      </c>
      <c r="L151" s="19" t="str">
        <f t="shared" si="3"/>
        <v>NOR6A V MOS6A</v>
      </c>
      <c r="M151" s="19">
        <f t="shared" si="27"/>
        <v>1</v>
      </c>
      <c r="N151" s="48" t="str">
        <f t="shared" si="5"/>
        <v>Sat</v>
      </c>
      <c r="O151" s="49" t="str">
        <f t="shared" si="6"/>
        <v>Norths PiratesRound 12</v>
      </c>
      <c r="P151" s="49" t="str">
        <f t="shared" si="7"/>
        <v>MosmanRound 12</v>
      </c>
      <c r="Q151" s="19"/>
      <c r="R151" s="19"/>
      <c r="S151" s="49"/>
    </row>
    <row r="152" spans="1:19" ht="13.5" customHeight="1" x14ac:dyDescent="0.2">
      <c r="A152" s="43"/>
      <c r="B152" s="43" t="str">
        <f t="shared" si="31"/>
        <v>Round 12</v>
      </c>
      <c r="C152" s="44"/>
      <c r="D152" s="18" t="s">
        <v>28</v>
      </c>
      <c r="E152" s="19" t="s">
        <v>180</v>
      </c>
      <c r="F152" s="9" t="s">
        <v>26</v>
      </c>
      <c r="G152" s="19" t="s">
        <v>156</v>
      </c>
      <c r="H152" s="43"/>
      <c r="I152" s="43"/>
      <c r="J152" s="47" t="str">
        <f t="shared" si="1"/>
        <v>NOR6B</v>
      </c>
      <c r="K152" s="47" t="str">
        <f t="shared" si="2"/>
        <v>MOS6B</v>
      </c>
      <c r="L152" s="19" t="str">
        <f t="shared" si="3"/>
        <v>NOR6B V MOS6B</v>
      </c>
      <c r="M152" s="19">
        <f t="shared" si="27"/>
        <v>1</v>
      </c>
      <c r="N152" s="48" t="str">
        <f t="shared" si="5"/>
        <v>Sat</v>
      </c>
      <c r="O152" s="49" t="str">
        <f t="shared" si="6"/>
        <v>Norths PiratesRound 12</v>
      </c>
      <c r="P152" s="49" t="str">
        <f t="shared" si="7"/>
        <v>MosmanRound 12</v>
      </c>
      <c r="Q152" s="19"/>
      <c r="R152" s="19"/>
      <c r="S152" s="49"/>
    </row>
    <row r="153" spans="1:19" ht="13.5" customHeight="1" x14ac:dyDescent="0.2">
      <c r="A153" s="43"/>
      <c r="B153" s="43" t="str">
        <f t="shared" si="31"/>
        <v>Round 12</v>
      </c>
      <c r="C153" s="44"/>
      <c r="D153" s="14" t="s">
        <v>16</v>
      </c>
      <c r="E153" s="19" t="s">
        <v>166</v>
      </c>
      <c r="F153" s="9" t="s">
        <v>26</v>
      </c>
      <c r="G153" s="19" t="s">
        <v>159</v>
      </c>
      <c r="H153" s="19"/>
      <c r="I153" s="19"/>
      <c r="J153" s="47" t="str">
        <f t="shared" si="1"/>
        <v>LIN6A</v>
      </c>
      <c r="K153" s="47" t="str">
        <f t="shared" si="2"/>
        <v>MOS6C</v>
      </c>
      <c r="L153" s="19" t="str">
        <f t="shared" si="3"/>
        <v>LIN6A V MOS6C</v>
      </c>
      <c r="M153" s="19">
        <f t="shared" si="27"/>
        <v>1</v>
      </c>
      <c r="N153" s="48" t="str">
        <f t="shared" si="5"/>
        <v>Sat</v>
      </c>
      <c r="O153" s="49" t="str">
        <f t="shared" si="6"/>
        <v>LindfieldRound 12</v>
      </c>
      <c r="P153" s="49" t="str">
        <f t="shared" si="7"/>
        <v>MosmanRound 12</v>
      </c>
      <c r="Q153" s="19"/>
      <c r="R153" s="19"/>
      <c r="S153" s="49"/>
    </row>
    <row r="154" spans="1:19" ht="13.5" customHeight="1" x14ac:dyDescent="0.2">
      <c r="A154" s="43"/>
      <c r="B154" s="43" t="str">
        <f t="shared" si="31"/>
        <v>Round 12</v>
      </c>
      <c r="C154" s="44"/>
      <c r="D154" s="14" t="s">
        <v>16</v>
      </c>
      <c r="E154" s="19" t="s">
        <v>170</v>
      </c>
      <c r="F154" s="9" t="s">
        <v>26</v>
      </c>
      <c r="G154" s="19" t="s">
        <v>163</v>
      </c>
      <c r="H154" s="19"/>
      <c r="I154" s="19"/>
      <c r="J154" s="47" t="str">
        <f t="shared" si="1"/>
        <v>LIN6B</v>
      </c>
      <c r="K154" s="47" t="str">
        <f t="shared" si="2"/>
        <v>MOS6D</v>
      </c>
      <c r="L154" s="19" t="str">
        <f t="shared" si="3"/>
        <v>LIN6B V MOS6D</v>
      </c>
      <c r="M154" s="19">
        <f t="shared" si="27"/>
        <v>1</v>
      </c>
      <c r="N154" s="48" t="str">
        <f t="shared" si="5"/>
        <v>Sat</v>
      </c>
      <c r="O154" s="49" t="str">
        <f t="shared" si="6"/>
        <v>LindfieldRound 12</v>
      </c>
      <c r="P154" s="49" t="str">
        <f t="shared" si="7"/>
        <v>MosmanRound 12</v>
      </c>
      <c r="Q154" s="19"/>
      <c r="R154" s="19"/>
      <c r="S154" s="49"/>
    </row>
    <row r="155" spans="1:19" ht="13.5" customHeight="1" x14ac:dyDescent="0.2">
      <c r="A155" s="43"/>
      <c r="B155" s="43" t="str">
        <f t="shared" si="31"/>
        <v>Round 12</v>
      </c>
      <c r="C155" s="44"/>
      <c r="D155" s="14" t="s">
        <v>16</v>
      </c>
      <c r="E155" s="19" t="s">
        <v>172</v>
      </c>
      <c r="F155" s="15" t="s">
        <v>18</v>
      </c>
      <c r="G155" s="19" t="s">
        <v>178</v>
      </c>
      <c r="H155" s="43"/>
      <c r="I155" s="43"/>
      <c r="J155" s="47" t="str">
        <f t="shared" si="1"/>
        <v>LIN6C</v>
      </c>
      <c r="K155" s="47" t="str">
        <f t="shared" si="2"/>
        <v>ROS6A</v>
      </c>
      <c r="L155" s="19" t="str">
        <f t="shared" si="3"/>
        <v>LIN6C V ROS6A</v>
      </c>
      <c r="M155" s="19">
        <f t="shared" si="27"/>
        <v>1</v>
      </c>
      <c r="N155" s="48" t="str">
        <f t="shared" si="5"/>
        <v>Sat</v>
      </c>
      <c r="O155" s="49" t="str">
        <f t="shared" si="6"/>
        <v>LindfieldRound 12</v>
      </c>
      <c r="P155" s="49" t="str">
        <f t="shared" si="7"/>
        <v>RosevilleRound 12</v>
      </c>
      <c r="Q155" s="19"/>
      <c r="R155" s="19"/>
      <c r="S155" s="49"/>
    </row>
    <row r="156" spans="1:19" ht="13.5" customHeight="1" x14ac:dyDescent="0.2">
      <c r="A156" s="43"/>
      <c r="B156" s="43" t="str">
        <f t="shared" si="31"/>
        <v>Round 12</v>
      </c>
      <c r="C156" s="44"/>
      <c r="D156" s="7" t="s">
        <v>8</v>
      </c>
      <c r="E156" s="22" t="s">
        <v>154</v>
      </c>
      <c r="F156" s="13" t="s">
        <v>20</v>
      </c>
      <c r="G156" s="19" t="s">
        <v>177</v>
      </c>
      <c r="H156" s="43"/>
      <c r="I156" s="43"/>
      <c r="J156" s="47" t="str">
        <f t="shared" si="1"/>
        <v>U6 Gold</v>
      </c>
      <c r="K156" s="47" t="str">
        <f t="shared" si="2"/>
        <v>IVE6A</v>
      </c>
      <c r="L156" s="19" t="str">
        <f t="shared" si="3"/>
        <v>U6 Gold V IVE6A</v>
      </c>
      <c r="M156" s="19">
        <f t="shared" si="27"/>
        <v>1</v>
      </c>
      <c r="N156" s="48" t="str">
        <f t="shared" si="5"/>
        <v>Sat</v>
      </c>
      <c r="O156" s="49" t="str">
        <f t="shared" si="6"/>
        <v>ChatswoodRound 12</v>
      </c>
      <c r="P156" s="49" t="str">
        <f t="shared" si="7"/>
        <v>St IvesRound 12</v>
      </c>
      <c r="Q156" s="19"/>
      <c r="R156" s="19"/>
      <c r="S156" s="49"/>
    </row>
    <row r="157" spans="1:19" ht="13.5" customHeight="1" x14ac:dyDescent="0.2">
      <c r="A157" s="43"/>
      <c r="B157" s="43" t="str">
        <f t="shared" si="31"/>
        <v>Round 12</v>
      </c>
      <c r="C157" s="44"/>
      <c r="D157" s="7" t="s">
        <v>8</v>
      </c>
      <c r="E157" s="19" t="s">
        <v>157</v>
      </c>
      <c r="F157" s="11" t="s">
        <v>14</v>
      </c>
      <c r="G157" s="19" t="s">
        <v>152</v>
      </c>
      <c r="H157" s="43"/>
      <c r="I157" s="43"/>
      <c r="J157" s="47" t="str">
        <f t="shared" si="1"/>
        <v>CHA6B</v>
      </c>
      <c r="K157" s="47" t="str">
        <f t="shared" si="2"/>
        <v>LAN6A</v>
      </c>
      <c r="L157" s="19" t="str">
        <f t="shared" si="3"/>
        <v>CHA6B V LAN6A</v>
      </c>
      <c r="M157" s="19">
        <f t="shared" si="27"/>
        <v>1</v>
      </c>
      <c r="N157" s="48" t="str">
        <f t="shared" si="5"/>
        <v>Sat</v>
      </c>
      <c r="O157" s="49" t="str">
        <f t="shared" si="6"/>
        <v>ChatswoodRound 12</v>
      </c>
      <c r="P157" s="49" t="str">
        <f t="shared" si="7"/>
        <v>Lane CoveRound 12</v>
      </c>
      <c r="Q157" s="19"/>
      <c r="R157" s="19"/>
      <c r="S157" s="49"/>
    </row>
    <row r="158" spans="1:19" ht="13.5" customHeight="1" x14ac:dyDescent="0.2">
      <c r="A158" s="43"/>
      <c r="B158" s="43" t="s">
        <v>206</v>
      </c>
      <c r="C158" s="44">
        <v>43688</v>
      </c>
      <c r="D158" s="17" t="s">
        <v>22</v>
      </c>
      <c r="E158" s="19" t="s">
        <v>167</v>
      </c>
      <c r="F158" s="12" t="s">
        <v>12</v>
      </c>
      <c r="G158" s="19" t="s">
        <v>169</v>
      </c>
      <c r="H158" s="19"/>
      <c r="I158" s="19"/>
      <c r="J158" s="47" t="str">
        <f t="shared" si="1"/>
        <v>WAH6A</v>
      </c>
      <c r="K158" s="47" t="str">
        <f t="shared" si="2"/>
        <v>KWP6B</v>
      </c>
      <c r="L158" s="19" t="str">
        <f t="shared" si="3"/>
        <v>WAH6A V KWP6B</v>
      </c>
      <c r="M158" s="19">
        <f t="shared" si="27"/>
        <v>1</v>
      </c>
      <c r="N158" s="48" t="str">
        <f t="shared" si="5"/>
        <v>Sun</v>
      </c>
      <c r="O158" s="49" t="str">
        <f t="shared" si="6"/>
        <v>WahroongaRound 12</v>
      </c>
      <c r="P158" s="49" t="str">
        <f t="shared" si="7"/>
        <v>KWPRound 12</v>
      </c>
      <c r="Q158" s="19"/>
      <c r="R158" s="19"/>
      <c r="S158" s="49"/>
    </row>
    <row r="159" spans="1:19" ht="13.5" customHeight="1" x14ac:dyDescent="0.2">
      <c r="A159" s="43" t="s">
        <v>207</v>
      </c>
      <c r="B159" s="43" t="str">
        <f>A159</f>
        <v>Round 13</v>
      </c>
      <c r="C159" s="44">
        <v>43694</v>
      </c>
      <c r="D159" s="18" t="s">
        <v>28</v>
      </c>
      <c r="E159" s="19" t="s">
        <v>179</v>
      </c>
      <c r="F159" s="7" t="s">
        <v>8</v>
      </c>
      <c r="G159" s="22" t="s">
        <v>154</v>
      </c>
      <c r="H159" s="43"/>
      <c r="I159" s="43"/>
      <c r="J159" s="47" t="str">
        <f t="shared" si="1"/>
        <v>NOR6A</v>
      </c>
      <c r="K159" s="47" t="str">
        <f t="shared" si="2"/>
        <v>U6 Gold</v>
      </c>
      <c r="L159" s="19" t="str">
        <f t="shared" si="3"/>
        <v>NOR6A V U6 Gold</v>
      </c>
      <c r="M159" s="19">
        <f t="shared" si="27"/>
        <v>1</v>
      </c>
      <c r="N159" s="48" t="str">
        <f t="shared" si="5"/>
        <v>Sat</v>
      </c>
      <c r="O159" s="49" t="str">
        <f t="shared" si="6"/>
        <v>Norths PiratesRound 13</v>
      </c>
      <c r="P159" s="49" t="str">
        <f t="shared" si="7"/>
        <v>ChatswoodRound 13</v>
      </c>
      <c r="Q159" s="19"/>
      <c r="R159" s="19"/>
      <c r="S159" s="49"/>
    </row>
    <row r="160" spans="1:19" ht="13.5" customHeight="1" x14ac:dyDescent="0.2">
      <c r="A160" s="43"/>
      <c r="B160" s="43" t="str">
        <f t="shared" ref="B160:B170" si="32">B159</f>
        <v>Round 13</v>
      </c>
      <c r="C160" s="44"/>
      <c r="D160" s="18" t="s">
        <v>28</v>
      </c>
      <c r="E160" s="19" t="s">
        <v>180</v>
      </c>
      <c r="F160" s="7" t="s">
        <v>8</v>
      </c>
      <c r="G160" s="19" t="s">
        <v>157</v>
      </c>
      <c r="H160" s="43"/>
      <c r="I160" s="43"/>
      <c r="J160" s="47" t="str">
        <f t="shared" si="1"/>
        <v>NOR6B</v>
      </c>
      <c r="K160" s="47" t="str">
        <f t="shared" si="2"/>
        <v>CHA6B</v>
      </c>
      <c r="L160" s="19" t="str">
        <f t="shared" si="3"/>
        <v>NOR6B V CHA6B</v>
      </c>
      <c r="M160" s="19">
        <f t="shared" si="27"/>
        <v>1</v>
      </c>
      <c r="N160" s="48" t="str">
        <f t="shared" si="5"/>
        <v>Sat</v>
      </c>
      <c r="O160" s="49" t="str">
        <f t="shared" si="6"/>
        <v>Norths PiratesRound 13</v>
      </c>
      <c r="P160" s="49" t="str">
        <f t="shared" si="7"/>
        <v>ChatswoodRound 13</v>
      </c>
      <c r="Q160" s="19"/>
      <c r="R160" s="19"/>
      <c r="S160" s="49"/>
    </row>
    <row r="161" spans="1:19" ht="13.5" customHeight="1" x14ac:dyDescent="0.2">
      <c r="A161" s="43"/>
      <c r="B161" s="43" t="str">
        <f t="shared" si="32"/>
        <v>Round 13</v>
      </c>
      <c r="C161" s="44"/>
      <c r="D161" s="14" t="s">
        <v>16</v>
      </c>
      <c r="E161" s="19" t="s">
        <v>166</v>
      </c>
      <c r="F161" s="17" t="s">
        <v>22</v>
      </c>
      <c r="G161" s="19" t="s">
        <v>171</v>
      </c>
      <c r="H161" s="43"/>
      <c r="I161" s="43"/>
      <c r="J161" s="47" t="str">
        <f t="shared" si="1"/>
        <v>LIN6A</v>
      </c>
      <c r="K161" s="47" t="str">
        <f t="shared" si="2"/>
        <v>WAH6B</v>
      </c>
      <c r="L161" s="19" t="str">
        <f t="shared" si="3"/>
        <v>LIN6A V WAH6B</v>
      </c>
      <c r="M161" s="19">
        <f t="shared" si="27"/>
        <v>1</v>
      </c>
      <c r="N161" s="48" t="str">
        <f t="shared" si="5"/>
        <v>Sat</v>
      </c>
      <c r="O161" s="49" t="str">
        <f t="shared" si="6"/>
        <v>LindfieldRound 13</v>
      </c>
      <c r="P161" s="49" t="str">
        <f t="shared" si="7"/>
        <v>WahroongaRound 13</v>
      </c>
      <c r="Q161" s="19"/>
      <c r="R161" s="19"/>
      <c r="S161" s="49"/>
    </row>
    <row r="162" spans="1:19" ht="13.5" customHeight="1" x14ac:dyDescent="0.2">
      <c r="A162" s="43"/>
      <c r="B162" s="43" t="str">
        <f t="shared" si="32"/>
        <v>Round 13</v>
      </c>
      <c r="C162" s="44"/>
      <c r="D162" s="14" t="s">
        <v>16</v>
      </c>
      <c r="E162" s="19" t="s">
        <v>170</v>
      </c>
      <c r="F162" s="17" t="s">
        <v>22</v>
      </c>
      <c r="G162" s="19" t="s">
        <v>173</v>
      </c>
      <c r="H162" s="43"/>
      <c r="I162" s="43"/>
      <c r="J162" s="47" t="str">
        <f t="shared" si="1"/>
        <v>LIN6B</v>
      </c>
      <c r="K162" s="47" t="str">
        <f t="shared" si="2"/>
        <v>WAH6C</v>
      </c>
      <c r="L162" s="19" t="str">
        <f t="shared" si="3"/>
        <v>LIN6B V WAH6C</v>
      </c>
      <c r="M162" s="19">
        <f t="shared" si="27"/>
        <v>1</v>
      </c>
      <c r="N162" s="48" t="str">
        <f t="shared" si="5"/>
        <v>Sat</v>
      </c>
      <c r="O162" s="49" t="str">
        <f t="shared" si="6"/>
        <v>LindfieldRound 13</v>
      </c>
      <c r="P162" s="49" t="str">
        <f t="shared" si="7"/>
        <v>WahroongaRound 13</v>
      </c>
      <c r="Q162" s="19"/>
      <c r="R162" s="19"/>
      <c r="S162" s="49"/>
    </row>
    <row r="163" spans="1:19" ht="13.5" customHeight="1" x14ac:dyDescent="0.2">
      <c r="A163" s="43"/>
      <c r="B163" s="43" t="str">
        <f t="shared" si="32"/>
        <v>Round 13</v>
      </c>
      <c r="C163" s="44"/>
      <c r="D163" s="14" t="s">
        <v>16</v>
      </c>
      <c r="E163" s="19" t="s">
        <v>172</v>
      </c>
      <c r="F163" s="17" t="s">
        <v>22</v>
      </c>
      <c r="G163" s="19" t="s">
        <v>175</v>
      </c>
      <c r="H163" s="43"/>
      <c r="I163" s="43"/>
      <c r="J163" s="47" t="str">
        <f t="shared" si="1"/>
        <v>LIN6C</v>
      </c>
      <c r="K163" s="47" t="str">
        <f t="shared" si="2"/>
        <v>WAH6D</v>
      </c>
      <c r="L163" s="19" t="str">
        <f t="shared" si="3"/>
        <v>LIN6C V WAH6D</v>
      </c>
      <c r="M163" s="19">
        <f t="shared" si="27"/>
        <v>1</v>
      </c>
      <c r="N163" s="48" t="str">
        <f t="shared" si="5"/>
        <v>Sat</v>
      </c>
      <c r="O163" s="49" t="str">
        <f t="shared" si="6"/>
        <v>LindfieldRound 13</v>
      </c>
      <c r="P163" s="49" t="str">
        <f t="shared" si="7"/>
        <v>WahroongaRound 13</v>
      </c>
      <c r="Q163" s="19"/>
      <c r="R163" s="19"/>
      <c r="S163" s="49"/>
    </row>
    <row r="164" spans="1:19" ht="13.5" customHeight="1" x14ac:dyDescent="0.2">
      <c r="A164" s="43"/>
      <c r="B164" s="43" t="str">
        <f t="shared" si="32"/>
        <v>Round 13</v>
      </c>
      <c r="C164" s="44"/>
      <c r="D164" s="16" t="s">
        <v>24</v>
      </c>
      <c r="E164" s="19" t="s">
        <v>155</v>
      </c>
      <c r="F164" s="17" t="s">
        <v>22</v>
      </c>
      <c r="G164" s="19" t="s">
        <v>167</v>
      </c>
      <c r="H164" s="43"/>
      <c r="I164" s="43"/>
      <c r="J164" s="47" t="str">
        <f t="shared" si="1"/>
        <v>HUN6A</v>
      </c>
      <c r="K164" s="47" t="str">
        <f t="shared" si="2"/>
        <v>WAH6A</v>
      </c>
      <c r="L164" s="19" t="str">
        <f t="shared" si="3"/>
        <v>HUN6A V WAH6A</v>
      </c>
      <c r="M164" s="19">
        <f t="shared" si="27"/>
        <v>1</v>
      </c>
      <c r="N164" s="48" t="str">
        <f t="shared" si="5"/>
        <v>Sat</v>
      </c>
      <c r="O164" s="49" t="str">
        <f t="shared" si="6"/>
        <v>Hunters HillRound 13</v>
      </c>
      <c r="P164" s="49" t="str">
        <f t="shared" si="7"/>
        <v>WahroongaRound 13</v>
      </c>
      <c r="Q164" s="19"/>
      <c r="R164" s="19"/>
      <c r="S164" s="49"/>
    </row>
    <row r="165" spans="1:19" ht="13.5" customHeight="1" x14ac:dyDescent="0.2">
      <c r="A165" s="43"/>
      <c r="B165" s="43" t="str">
        <f t="shared" si="32"/>
        <v>Round 13</v>
      </c>
      <c r="C165" s="44"/>
      <c r="D165" s="16" t="s">
        <v>24</v>
      </c>
      <c r="E165" s="19" t="s">
        <v>158</v>
      </c>
      <c r="F165" s="9" t="s">
        <v>26</v>
      </c>
      <c r="G165" s="19" t="s">
        <v>153</v>
      </c>
      <c r="H165" s="43"/>
      <c r="I165" s="43"/>
      <c r="J165" s="47" t="str">
        <f t="shared" si="1"/>
        <v>HUN6B</v>
      </c>
      <c r="K165" s="47" t="str">
        <f t="shared" si="2"/>
        <v>MOS6A</v>
      </c>
      <c r="L165" s="19" t="str">
        <f t="shared" si="3"/>
        <v>HUN6B V MOS6A</v>
      </c>
      <c r="M165" s="19">
        <f t="shared" si="27"/>
        <v>1</v>
      </c>
      <c r="N165" s="48" t="str">
        <f t="shared" si="5"/>
        <v>Sat</v>
      </c>
      <c r="O165" s="49" t="str">
        <f t="shared" si="6"/>
        <v>Hunters HillRound 13</v>
      </c>
      <c r="P165" s="49" t="str">
        <f t="shared" si="7"/>
        <v>MosmanRound 13</v>
      </c>
      <c r="Q165" s="19"/>
      <c r="R165" s="19"/>
      <c r="S165" s="49"/>
    </row>
    <row r="166" spans="1:19" ht="13.5" customHeight="1" x14ac:dyDescent="0.2">
      <c r="A166" s="43"/>
      <c r="B166" s="43" t="str">
        <f t="shared" si="32"/>
        <v>Round 13</v>
      </c>
      <c r="C166" s="44"/>
      <c r="D166" s="13" t="s">
        <v>20</v>
      </c>
      <c r="E166" s="19" t="s">
        <v>177</v>
      </c>
      <c r="F166" s="9" t="s">
        <v>26</v>
      </c>
      <c r="G166" s="19" t="s">
        <v>156</v>
      </c>
      <c r="H166" s="43"/>
      <c r="I166" s="43"/>
      <c r="J166" s="47" t="str">
        <f t="shared" si="1"/>
        <v>IVE6A</v>
      </c>
      <c r="K166" s="47" t="str">
        <f t="shared" si="2"/>
        <v>MOS6B</v>
      </c>
      <c r="L166" s="19" t="str">
        <f t="shared" si="3"/>
        <v>IVE6A V MOS6B</v>
      </c>
      <c r="M166" s="19">
        <f t="shared" si="27"/>
        <v>1</v>
      </c>
      <c r="N166" s="48" t="str">
        <f t="shared" si="5"/>
        <v>Sat</v>
      </c>
      <c r="O166" s="49" t="str">
        <f t="shared" si="6"/>
        <v>St IvesRound 13</v>
      </c>
      <c r="P166" s="49" t="str">
        <f t="shared" si="7"/>
        <v>MosmanRound 13</v>
      </c>
      <c r="Q166" s="19"/>
      <c r="R166" s="19"/>
      <c r="S166" s="49"/>
    </row>
    <row r="167" spans="1:19" ht="13.5" customHeight="1" x14ac:dyDescent="0.2">
      <c r="A167" s="43"/>
      <c r="B167" s="43" t="str">
        <f t="shared" si="32"/>
        <v>Round 13</v>
      </c>
      <c r="C167" s="44"/>
      <c r="D167" s="15" t="s">
        <v>18</v>
      </c>
      <c r="E167" s="19" t="s">
        <v>178</v>
      </c>
      <c r="F167" s="9" t="s">
        <v>26</v>
      </c>
      <c r="G167" s="19" t="s">
        <v>159</v>
      </c>
      <c r="H167" s="43"/>
      <c r="I167" s="43"/>
      <c r="J167" s="47" t="str">
        <f t="shared" si="1"/>
        <v>ROS6A</v>
      </c>
      <c r="K167" s="47" t="str">
        <f t="shared" si="2"/>
        <v>MOS6C</v>
      </c>
      <c r="L167" s="19" t="str">
        <f t="shared" si="3"/>
        <v>ROS6A V MOS6C</v>
      </c>
      <c r="M167" s="19">
        <f t="shared" si="27"/>
        <v>1</v>
      </c>
      <c r="N167" s="48" t="str">
        <f t="shared" si="5"/>
        <v>Sat</v>
      </c>
      <c r="O167" s="49" t="str">
        <f t="shared" si="6"/>
        <v>RosevilleRound 13</v>
      </c>
      <c r="P167" s="49" t="str">
        <f t="shared" si="7"/>
        <v>MosmanRound 13</v>
      </c>
      <c r="Q167" s="19"/>
      <c r="R167" s="19"/>
      <c r="S167" s="49"/>
    </row>
    <row r="168" spans="1:19" ht="13.5" customHeight="1" x14ac:dyDescent="0.2">
      <c r="A168" s="43"/>
      <c r="B168" s="43" t="str">
        <f t="shared" si="32"/>
        <v>Round 13</v>
      </c>
      <c r="C168" s="44"/>
      <c r="D168" s="10" t="s">
        <v>10</v>
      </c>
      <c r="E168" s="19" t="s">
        <v>161</v>
      </c>
      <c r="F168" s="9" t="s">
        <v>26</v>
      </c>
      <c r="G168" s="19" t="s">
        <v>163</v>
      </c>
      <c r="H168" s="43"/>
      <c r="I168" s="43"/>
      <c r="J168" s="47" t="str">
        <f t="shared" si="1"/>
        <v>HOR6A</v>
      </c>
      <c r="K168" s="47" t="str">
        <f t="shared" si="2"/>
        <v>MOS6D</v>
      </c>
      <c r="L168" s="19" t="str">
        <f t="shared" si="3"/>
        <v>HOR6A V MOS6D</v>
      </c>
      <c r="M168" s="19">
        <f t="shared" si="27"/>
        <v>1</v>
      </c>
      <c r="N168" s="48" t="str">
        <f t="shared" si="5"/>
        <v>Sat</v>
      </c>
      <c r="O168" s="49" t="str">
        <f t="shared" si="6"/>
        <v>HornsbyRound 13</v>
      </c>
      <c r="P168" s="49" t="str">
        <f t="shared" si="7"/>
        <v>MosmanRound 13</v>
      </c>
      <c r="Q168" s="19"/>
      <c r="R168" s="19"/>
      <c r="S168" s="49"/>
    </row>
    <row r="169" spans="1:19" ht="13.5" customHeight="1" x14ac:dyDescent="0.2">
      <c r="A169" s="43"/>
      <c r="B169" s="43" t="str">
        <f t="shared" si="32"/>
        <v>Round 13</v>
      </c>
      <c r="C169" s="44">
        <v>43331</v>
      </c>
      <c r="D169" s="11" t="s">
        <v>14</v>
      </c>
      <c r="E169" s="19" t="s">
        <v>152</v>
      </c>
      <c r="F169" s="12" t="s">
        <v>12</v>
      </c>
      <c r="G169" s="19" t="s">
        <v>165</v>
      </c>
      <c r="H169" s="43"/>
      <c r="I169" s="43"/>
      <c r="J169" s="47" t="str">
        <f t="shared" si="1"/>
        <v>LAN6A</v>
      </c>
      <c r="K169" s="47" t="str">
        <f t="shared" si="2"/>
        <v>KWP6A</v>
      </c>
      <c r="L169" s="19" t="str">
        <f t="shared" si="3"/>
        <v>LAN6A V KWP6A</v>
      </c>
      <c r="M169" s="19">
        <f t="shared" si="27"/>
        <v>1</v>
      </c>
      <c r="N169" s="48" t="str">
        <f t="shared" si="5"/>
        <v>Sun</v>
      </c>
      <c r="O169" s="49" t="str">
        <f t="shared" si="6"/>
        <v>Lane CoveRound 13</v>
      </c>
      <c r="P169" s="49" t="str">
        <f t="shared" si="7"/>
        <v>KWPRound 13</v>
      </c>
      <c r="Q169" s="19"/>
      <c r="R169" s="19"/>
      <c r="S169" s="49"/>
    </row>
    <row r="170" spans="1:19" ht="13.5" customHeight="1" x14ac:dyDescent="0.2">
      <c r="A170" s="43"/>
      <c r="B170" s="43" t="str">
        <f t="shared" si="32"/>
        <v>Round 13</v>
      </c>
      <c r="C170" s="44">
        <v>43331</v>
      </c>
      <c r="D170" s="16" t="s">
        <v>24</v>
      </c>
      <c r="E170" s="19" t="s">
        <v>162</v>
      </c>
      <c r="F170" s="12" t="s">
        <v>12</v>
      </c>
      <c r="G170" s="19" t="s">
        <v>169</v>
      </c>
      <c r="H170" s="43" t="s">
        <v>208</v>
      </c>
      <c r="I170" s="43"/>
      <c r="J170" s="47" t="str">
        <f t="shared" si="1"/>
        <v>HUN6C</v>
      </c>
      <c r="K170" s="47" t="str">
        <f t="shared" si="2"/>
        <v>KWP6B</v>
      </c>
      <c r="L170" s="19" t="str">
        <f t="shared" si="3"/>
        <v>HUN6C V KWP6B</v>
      </c>
      <c r="M170" s="19">
        <f t="shared" si="27"/>
        <v>1</v>
      </c>
      <c r="N170" s="48" t="str">
        <f t="shared" si="5"/>
        <v>Sun</v>
      </c>
      <c r="O170" s="49" t="str">
        <f t="shared" si="6"/>
        <v>Hunters HillRound 13</v>
      </c>
      <c r="P170" s="49" t="str">
        <f t="shared" si="7"/>
        <v>KWPRound 13</v>
      </c>
      <c r="Q170" s="19"/>
      <c r="R170" s="19"/>
      <c r="S170" s="49"/>
    </row>
    <row r="171" spans="1:19" ht="13.5" customHeight="1" x14ac:dyDescent="0.2">
      <c r="A171" s="43"/>
      <c r="B171" s="43"/>
      <c r="C171" s="44"/>
      <c r="D171" s="43"/>
      <c r="E171" s="43"/>
      <c r="F171" s="43"/>
      <c r="G171" s="43"/>
      <c r="H171" s="43"/>
      <c r="I171" s="43"/>
      <c r="J171" s="47"/>
      <c r="K171" s="47"/>
      <c r="L171" s="19"/>
      <c r="M171" s="19"/>
      <c r="N171" s="48"/>
      <c r="O171" s="49"/>
      <c r="P171" s="49"/>
      <c r="Q171" s="19"/>
      <c r="R171" s="19"/>
      <c r="S171" s="49"/>
    </row>
    <row r="172" spans="1:19" ht="13.5" customHeight="1" x14ac:dyDescent="0.2">
      <c r="A172" s="19"/>
      <c r="B172" s="19"/>
      <c r="C172" s="19"/>
      <c r="D172" s="43"/>
      <c r="E172" s="19"/>
      <c r="F172" s="43"/>
      <c r="G172" s="43"/>
      <c r="H172" s="43"/>
      <c r="I172" s="43"/>
      <c r="J172" s="47"/>
      <c r="K172" s="47"/>
      <c r="L172" s="19"/>
      <c r="M172" s="22"/>
      <c r="N172" s="48"/>
      <c r="O172" s="49"/>
      <c r="P172" s="49" t="str">
        <f>F172&amp;B172</f>
        <v/>
      </c>
      <c r="Q172" s="49"/>
      <c r="R172" s="19"/>
      <c r="S172" s="49"/>
    </row>
    <row r="173" spans="1:19" ht="13.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47"/>
      <c r="K173" s="47"/>
      <c r="L173" s="19"/>
      <c r="M173" s="22"/>
      <c r="N173" s="48"/>
      <c r="O173" s="49"/>
      <c r="P173" s="49"/>
      <c r="Q173" s="49"/>
      <c r="R173" s="19"/>
      <c r="S173" s="49"/>
    </row>
    <row r="174" spans="1:19" ht="13.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47"/>
      <c r="K174" s="47"/>
      <c r="L174" s="19"/>
      <c r="M174" s="22"/>
      <c r="N174" s="48"/>
      <c r="O174" s="49"/>
      <c r="P174" s="49"/>
      <c r="Q174" s="49"/>
      <c r="R174" s="19"/>
      <c r="S174" s="49"/>
    </row>
    <row r="175" spans="1:19" ht="13.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47"/>
      <c r="K175" s="22"/>
      <c r="L175" s="19"/>
      <c r="M175" s="22"/>
      <c r="N175" s="48"/>
      <c r="O175" s="49"/>
      <c r="P175" s="49"/>
      <c r="Q175" s="49"/>
      <c r="R175" s="19"/>
      <c r="S175" s="49"/>
    </row>
    <row r="176" spans="1:19" ht="13.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47"/>
      <c r="K176" s="22"/>
      <c r="L176" s="19"/>
      <c r="M176" s="22"/>
      <c r="N176" s="48"/>
      <c r="O176" s="49"/>
      <c r="P176" s="49"/>
      <c r="Q176" s="49"/>
      <c r="R176" s="19"/>
      <c r="S176" s="49"/>
    </row>
    <row r="177" spans="10:19" ht="13.5" customHeight="1" x14ac:dyDescent="0.2">
      <c r="J177" s="47"/>
      <c r="K177" s="22"/>
      <c r="L177" s="19"/>
      <c r="M177" s="22"/>
      <c r="N177" s="48"/>
      <c r="O177" s="49"/>
      <c r="P177" s="49"/>
      <c r="Q177" s="49"/>
      <c r="R177" s="19"/>
      <c r="S177" s="49"/>
    </row>
    <row r="178" spans="10:19" ht="13.5" customHeight="1" x14ac:dyDescent="0.2">
      <c r="J178" s="47"/>
      <c r="K178" s="22"/>
      <c r="L178" s="19"/>
      <c r="M178" s="22"/>
      <c r="N178" s="48"/>
      <c r="O178" s="49"/>
      <c r="P178" s="49"/>
      <c r="Q178" s="49"/>
      <c r="R178" s="19"/>
      <c r="S178" s="49"/>
    </row>
    <row r="179" spans="10:19" ht="13.5" customHeight="1" x14ac:dyDescent="0.2">
      <c r="J179" s="47"/>
      <c r="K179" s="22"/>
      <c r="L179" s="19"/>
      <c r="M179" s="22"/>
      <c r="N179" s="48"/>
      <c r="O179" s="49"/>
      <c r="P179" s="49"/>
      <c r="Q179" s="49"/>
      <c r="R179" s="19"/>
      <c r="S179" s="49"/>
    </row>
    <row r="180" spans="10:19" ht="13.5" customHeight="1" x14ac:dyDescent="0.2">
      <c r="J180" s="47"/>
      <c r="K180" s="22"/>
      <c r="L180" s="19"/>
      <c r="M180" s="22"/>
      <c r="N180" s="48"/>
      <c r="O180" s="49"/>
      <c r="P180" s="49"/>
      <c r="Q180" s="49"/>
      <c r="R180" s="19"/>
      <c r="S180" s="49"/>
    </row>
    <row r="181" spans="10:19" ht="13.5" customHeight="1" x14ac:dyDescent="0.2">
      <c r="J181" s="47"/>
      <c r="K181" s="22"/>
      <c r="L181" s="19"/>
      <c r="M181" s="22"/>
      <c r="N181" s="48"/>
      <c r="O181" s="49"/>
      <c r="P181" s="49"/>
      <c r="Q181" s="49"/>
      <c r="R181" s="19"/>
      <c r="S181" s="49"/>
    </row>
    <row r="182" spans="10:19" ht="13.5" customHeight="1" x14ac:dyDescent="0.2">
      <c r="J182" s="47"/>
      <c r="K182" s="22"/>
      <c r="L182" s="19"/>
      <c r="M182" s="22"/>
      <c r="N182" s="48"/>
      <c r="O182" s="49"/>
      <c r="P182" s="49"/>
      <c r="Q182" s="49"/>
      <c r="R182" s="19"/>
      <c r="S182" s="49"/>
    </row>
    <row r="183" spans="10:19" ht="13.5" customHeight="1" x14ac:dyDescent="0.2">
      <c r="J183" s="47"/>
      <c r="K183" s="22"/>
      <c r="L183" s="19"/>
      <c r="M183" s="22"/>
      <c r="N183" s="48"/>
      <c r="O183" s="49"/>
      <c r="P183" s="49"/>
      <c r="Q183" s="49"/>
      <c r="R183" s="19"/>
      <c r="S183" s="49"/>
    </row>
    <row r="184" spans="10:19" ht="13.5" customHeight="1" x14ac:dyDescent="0.2">
      <c r="J184" s="47"/>
      <c r="K184" s="22"/>
      <c r="L184" s="19"/>
      <c r="M184" s="22"/>
      <c r="N184" s="48"/>
      <c r="O184" s="49"/>
      <c r="P184" s="49"/>
      <c r="Q184" s="49"/>
      <c r="R184" s="19"/>
      <c r="S184" s="49"/>
    </row>
    <row r="185" spans="10:19" ht="13.5" customHeight="1" x14ac:dyDescent="0.2">
      <c r="J185" s="47"/>
      <c r="K185" s="22"/>
      <c r="L185" s="19"/>
      <c r="M185" s="22"/>
      <c r="N185" s="48"/>
      <c r="O185" s="49"/>
      <c r="P185" s="49"/>
      <c r="Q185" s="49"/>
      <c r="R185" s="19"/>
      <c r="S185" s="49"/>
    </row>
    <row r="186" spans="10:19" ht="13.5" customHeight="1" x14ac:dyDescent="0.2">
      <c r="J186" s="47"/>
      <c r="K186" s="22"/>
      <c r="L186" s="19"/>
      <c r="M186" s="22"/>
      <c r="N186" s="48"/>
      <c r="O186" s="49"/>
      <c r="P186" s="49"/>
      <c r="Q186" s="49"/>
      <c r="R186" s="19"/>
      <c r="S186" s="49"/>
    </row>
    <row r="187" spans="10:19" ht="13.5" customHeight="1" x14ac:dyDescent="0.2">
      <c r="J187" s="47"/>
      <c r="K187" s="22"/>
      <c r="L187" s="19"/>
      <c r="M187" s="22"/>
      <c r="N187" s="48"/>
      <c r="O187" s="49"/>
      <c r="P187" s="49"/>
      <c r="Q187" s="49"/>
      <c r="R187" s="19"/>
      <c r="S187" s="49"/>
    </row>
    <row r="188" spans="10:19" ht="13.5" customHeight="1" x14ac:dyDescent="0.2">
      <c r="J188" s="47"/>
      <c r="K188" s="22"/>
      <c r="L188" s="19"/>
      <c r="M188" s="22"/>
      <c r="N188" s="48"/>
      <c r="O188" s="49"/>
      <c r="P188" s="49"/>
      <c r="Q188" s="49"/>
      <c r="R188" s="19"/>
      <c r="S188" s="49"/>
    </row>
    <row r="189" spans="10:19" ht="13.5" customHeight="1" x14ac:dyDescent="0.2">
      <c r="J189" s="47"/>
      <c r="K189" s="22"/>
      <c r="L189" s="19"/>
      <c r="M189" s="22"/>
      <c r="N189" s="48"/>
      <c r="O189" s="49"/>
      <c r="P189" s="49"/>
      <c r="Q189" s="49"/>
      <c r="R189" s="19"/>
      <c r="S189" s="49"/>
    </row>
    <row r="190" spans="10:19" ht="13.5" customHeight="1" x14ac:dyDescent="0.2">
      <c r="J190" s="47"/>
      <c r="K190" s="22"/>
      <c r="L190" s="19"/>
      <c r="M190" s="22"/>
      <c r="N190" s="48"/>
      <c r="O190" s="49"/>
      <c r="P190" s="49"/>
      <c r="Q190" s="49"/>
      <c r="R190" s="19"/>
      <c r="S190" s="49"/>
    </row>
    <row r="191" spans="10:19" ht="13.5" customHeight="1" x14ac:dyDescent="0.2">
      <c r="J191" s="47"/>
      <c r="K191" s="22"/>
      <c r="L191" s="19"/>
      <c r="M191" s="22"/>
      <c r="N191" s="48"/>
      <c r="O191" s="49"/>
      <c r="P191" s="49"/>
      <c r="Q191" s="49"/>
      <c r="R191" s="19"/>
      <c r="S191" s="49"/>
    </row>
    <row r="192" spans="10:19" ht="13.5" customHeight="1" x14ac:dyDescent="0.2">
      <c r="J192" s="47"/>
      <c r="K192" s="22"/>
      <c r="L192" s="19"/>
      <c r="M192" s="22"/>
      <c r="N192" s="48"/>
      <c r="O192" s="49"/>
      <c r="P192" s="49"/>
      <c r="Q192" s="49"/>
      <c r="R192" s="19"/>
      <c r="S192" s="49"/>
    </row>
    <row r="193" spans="10:19" ht="13.5" customHeight="1" x14ac:dyDescent="0.2">
      <c r="J193" s="47"/>
      <c r="K193" s="22"/>
      <c r="L193" s="19"/>
      <c r="M193" s="22"/>
      <c r="N193" s="48"/>
      <c r="O193" s="49"/>
      <c r="P193" s="49"/>
      <c r="Q193" s="49"/>
      <c r="R193" s="19"/>
      <c r="S193" s="49"/>
    </row>
    <row r="194" spans="10:19" ht="13.5" customHeight="1" x14ac:dyDescent="0.2">
      <c r="J194" s="47"/>
      <c r="K194" s="22"/>
      <c r="L194" s="19"/>
      <c r="M194" s="22"/>
      <c r="N194" s="48"/>
      <c r="O194" s="49"/>
      <c r="P194" s="49"/>
      <c r="Q194" s="49"/>
      <c r="R194" s="19"/>
      <c r="S194" s="49"/>
    </row>
    <row r="195" spans="10:19" ht="13.5" customHeight="1" x14ac:dyDescent="0.2">
      <c r="J195" s="47"/>
      <c r="K195" s="22"/>
      <c r="L195" s="19"/>
      <c r="M195" s="22"/>
      <c r="N195" s="48"/>
      <c r="O195" s="49"/>
      <c r="P195" s="49"/>
      <c r="Q195" s="49"/>
      <c r="R195" s="19"/>
      <c r="S195" s="49"/>
    </row>
    <row r="196" spans="10:19" ht="13.5" customHeight="1" x14ac:dyDescent="0.2">
      <c r="J196" s="47"/>
      <c r="K196" s="22"/>
      <c r="L196" s="19"/>
      <c r="M196" s="22"/>
      <c r="N196" s="48"/>
      <c r="O196" s="49"/>
      <c r="P196" s="49"/>
      <c r="Q196" s="49"/>
      <c r="R196" s="19"/>
      <c r="S196" s="49"/>
    </row>
    <row r="197" spans="10:19" ht="13.5" customHeight="1" x14ac:dyDescent="0.2">
      <c r="J197" s="47"/>
      <c r="K197" s="22"/>
      <c r="L197" s="19"/>
      <c r="M197" s="22"/>
      <c r="N197" s="48"/>
      <c r="O197" s="49"/>
      <c r="P197" s="49"/>
      <c r="Q197" s="49"/>
      <c r="R197" s="19"/>
      <c r="S197" s="49"/>
    </row>
    <row r="198" spans="10:19" ht="13.5" customHeight="1" x14ac:dyDescent="0.2">
      <c r="J198" s="47"/>
      <c r="K198" s="22"/>
      <c r="L198" s="19"/>
      <c r="M198" s="22"/>
      <c r="N198" s="48"/>
      <c r="O198" s="49"/>
      <c r="P198" s="49"/>
      <c r="Q198" s="22"/>
      <c r="R198" s="19"/>
      <c r="S198" s="22"/>
    </row>
    <row r="199" spans="10:19" ht="13.5" customHeight="1" x14ac:dyDescent="0.2">
      <c r="J199" s="47"/>
      <c r="K199" s="22"/>
      <c r="L199" s="19"/>
      <c r="M199" s="22"/>
      <c r="N199" s="48"/>
      <c r="O199" s="49"/>
      <c r="P199" s="22"/>
      <c r="Q199" s="22"/>
      <c r="R199" s="19"/>
      <c r="S199" s="22"/>
    </row>
    <row r="200" spans="10:19" ht="13.5" customHeight="1" x14ac:dyDescent="0.2">
      <c r="J200" s="47"/>
      <c r="K200" s="22"/>
      <c r="L200" s="19"/>
      <c r="M200" s="22"/>
      <c r="N200" s="48"/>
      <c r="O200" s="49"/>
      <c r="P200" s="22"/>
      <c r="Q200" s="22"/>
      <c r="R200" s="19"/>
      <c r="S200" s="22"/>
    </row>
    <row r="201" spans="10:19" ht="13.5" customHeight="1" x14ac:dyDescent="0.2">
      <c r="J201" s="47"/>
      <c r="K201" s="22"/>
      <c r="L201" s="19"/>
      <c r="M201" s="22"/>
      <c r="N201" s="48"/>
      <c r="O201" s="49"/>
      <c r="P201" s="22"/>
      <c r="Q201" s="22"/>
      <c r="R201" s="19"/>
      <c r="S201" s="22"/>
    </row>
    <row r="202" spans="10:19" ht="13.5" customHeight="1" x14ac:dyDescent="0.2">
      <c r="J202" s="47"/>
      <c r="K202" s="22"/>
      <c r="L202" s="19"/>
      <c r="M202" s="22"/>
      <c r="N202" s="48"/>
      <c r="O202" s="49"/>
      <c r="P202" s="22"/>
      <c r="Q202" s="22"/>
      <c r="R202" s="19"/>
      <c r="S202" s="22"/>
    </row>
    <row r="203" spans="10:19" ht="13.5" customHeight="1" x14ac:dyDescent="0.2">
      <c r="J203" s="47"/>
      <c r="K203" s="22"/>
      <c r="L203" s="19"/>
      <c r="M203" s="22"/>
      <c r="N203" s="48"/>
      <c r="O203" s="49"/>
      <c r="P203" s="22"/>
      <c r="Q203" s="22"/>
      <c r="R203" s="19"/>
      <c r="S203" s="22"/>
    </row>
    <row r="204" spans="10:19" ht="13.5" customHeight="1" x14ac:dyDescent="0.2">
      <c r="J204" s="47"/>
      <c r="K204" s="22"/>
      <c r="L204" s="19"/>
      <c r="M204" s="22"/>
      <c r="N204" s="48"/>
      <c r="O204" s="49"/>
      <c r="P204" s="22"/>
      <c r="Q204" s="22"/>
      <c r="R204" s="19"/>
      <c r="S204" s="22"/>
    </row>
    <row r="205" spans="10:19" ht="13.5" customHeight="1" x14ac:dyDescent="0.2">
      <c r="J205" s="47"/>
      <c r="K205" s="22"/>
      <c r="L205" s="19"/>
      <c r="M205" s="22"/>
      <c r="N205" s="48"/>
      <c r="O205" s="49"/>
      <c r="P205" s="22"/>
      <c r="Q205" s="22"/>
      <c r="R205" s="19"/>
      <c r="S205" s="22"/>
    </row>
    <row r="206" spans="10:19" ht="13.5" customHeight="1" x14ac:dyDescent="0.2">
      <c r="J206" s="22"/>
      <c r="K206" s="22"/>
      <c r="L206" s="19"/>
      <c r="M206" s="22"/>
      <c r="N206" s="48"/>
      <c r="O206" s="49"/>
      <c r="P206" s="22"/>
      <c r="Q206" s="22"/>
      <c r="R206" s="19"/>
      <c r="S206" s="22"/>
    </row>
    <row r="207" spans="10:19" ht="13.5" customHeight="1" x14ac:dyDescent="0.2">
      <c r="J207" s="22"/>
      <c r="K207" s="22"/>
      <c r="L207" s="19"/>
      <c r="M207" s="22"/>
      <c r="N207" s="48"/>
      <c r="O207" s="49"/>
      <c r="P207" s="22"/>
      <c r="Q207" s="22"/>
      <c r="R207" s="19"/>
      <c r="S207" s="22"/>
    </row>
    <row r="208" spans="10:19" ht="13.5" customHeight="1" x14ac:dyDescent="0.2">
      <c r="J208" s="22"/>
      <c r="K208" s="22"/>
      <c r="L208" s="19"/>
      <c r="M208" s="22"/>
      <c r="N208" s="48"/>
      <c r="O208" s="49"/>
      <c r="P208" s="22"/>
      <c r="Q208" s="22"/>
      <c r="R208" s="19"/>
      <c r="S208" s="22"/>
    </row>
    <row r="209" spans="10:19" ht="13.5" customHeight="1" x14ac:dyDescent="0.2">
      <c r="J209" s="22"/>
      <c r="K209" s="22"/>
      <c r="L209" s="19"/>
      <c r="M209" s="22"/>
      <c r="N209" s="48"/>
      <c r="O209" s="49"/>
      <c r="P209" s="22"/>
      <c r="Q209" s="22"/>
      <c r="R209" s="19"/>
      <c r="S209" s="22"/>
    </row>
    <row r="210" spans="10:19" ht="13.5" customHeight="1" x14ac:dyDescent="0.2">
      <c r="J210" s="22"/>
      <c r="K210" s="22"/>
      <c r="L210" s="19"/>
      <c r="M210" s="22"/>
      <c r="N210" s="48"/>
      <c r="O210" s="49"/>
      <c r="P210" s="22"/>
      <c r="Q210" s="22"/>
      <c r="R210" s="19"/>
      <c r="S210" s="22"/>
    </row>
    <row r="211" spans="10:19" ht="13.5" customHeight="1" x14ac:dyDescent="0.2">
      <c r="J211" s="22"/>
      <c r="K211" s="22"/>
      <c r="L211" s="19"/>
      <c r="M211" s="22"/>
      <c r="N211" s="48"/>
      <c r="O211" s="49"/>
      <c r="P211" s="22"/>
      <c r="Q211" s="22"/>
      <c r="R211" s="19"/>
      <c r="S211" s="22"/>
    </row>
    <row r="212" spans="10:19" ht="13.5" customHeight="1" x14ac:dyDescent="0.2">
      <c r="J212" s="22"/>
      <c r="K212" s="22"/>
      <c r="L212" s="19"/>
      <c r="M212" s="22"/>
      <c r="N212" s="48"/>
      <c r="O212" s="49"/>
      <c r="P212" s="22"/>
      <c r="Q212" s="22"/>
      <c r="R212" s="19"/>
      <c r="S212" s="22"/>
    </row>
    <row r="213" spans="10:19" ht="13.5" customHeight="1" x14ac:dyDescent="0.2">
      <c r="J213" s="22"/>
      <c r="K213" s="22"/>
      <c r="L213" s="19"/>
      <c r="M213" s="22"/>
      <c r="N213" s="48"/>
      <c r="O213" s="49"/>
      <c r="P213" s="22"/>
      <c r="Q213" s="22"/>
      <c r="R213" s="19"/>
      <c r="S213" s="22"/>
    </row>
    <row r="214" spans="10:19" ht="13.5" customHeight="1" x14ac:dyDescent="0.2">
      <c r="J214" s="22"/>
      <c r="K214" s="22"/>
      <c r="L214" s="19"/>
      <c r="M214" s="22"/>
      <c r="N214" s="48"/>
      <c r="O214" s="49"/>
      <c r="P214" s="22"/>
      <c r="Q214" s="22"/>
      <c r="R214" s="19"/>
      <c r="S214" s="22"/>
    </row>
    <row r="215" spans="10:19" ht="13.5" customHeight="1" x14ac:dyDescent="0.2">
      <c r="J215" s="22"/>
      <c r="K215" s="22"/>
      <c r="L215" s="19"/>
      <c r="M215" s="22"/>
      <c r="N215" s="48"/>
      <c r="O215" s="49"/>
      <c r="P215" s="22"/>
      <c r="Q215" s="22"/>
      <c r="R215" s="19"/>
      <c r="S215" s="22"/>
    </row>
    <row r="216" spans="10:19" ht="13.5" customHeight="1" x14ac:dyDescent="0.2">
      <c r="J216" s="22"/>
      <c r="K216" s="22"/>
      <c r="L216" s="19"/>
      <c r="M216" s="22"/>
      <c r="N216" s="48"/>
      <c r="O216" s="49"/>
      <c r="P216" s="22"/>
      <c r="Q216" s="22"/>
      <c r="R216" s="19"/>
      <c r="S216" s="22"/>
    </row>
    <row r="217" spans="10:19" ht="13.5" customHeight="1" x14ac:dyDescent="0.2">
      <c r="J217" s="22"/>
      <c r="K217" s="22"/>
      <c r="L217" s="19"/>
      <c r="M217" s="22"/>
      <c r="N217" s="48"/>
      <c r="O217" s="49"/>
      <c r="P217" s="22"/>
      <c r="Q217" s="22"/>
      <c r="R217" s="19"/>
      <c r="S217" s="22"/>
    </row>
    <row r="218" spans="10:19" ht="13.5" customHeight="1" x14ac:dyDescent="0.2">
      <c r="J218" s="22"/>
      <c r="K218" s="22"/>
      <c r="L218" s="19"/>
      <c r="M218" s="22"/>
      <c r="N218" s="48"/>
      <c r="O218" s="49"/>
      <c r="P218" s="22"/>
      <c r="Q218" s="22"/>
      <c r="R218" s="19"/>
      <c r="S218" s="22"/>
    </row>
    <row r="219" spans="10:19" ht="13.5" customHeight="1" x14ac:dyDescent="0.2">
      <c r="J219" s="22"/>
      <c r="K219" s="22"/>
      <c r="L219" s="19"/>
      <c r="M219" s="22"/>
      <c r="N219" s="48"/>
      <c r="O219" s="49"/>
      <c r="P219" s="22"/>
      <c r="Q219" s="22"/>
      <c r="R219" s="19"/>
      <c r="S219" s="22"/>
    </row>
    <row r="220" spans="10:19" ht="13.5" customHeight="1" x14ac:dyDescent="0.2">
      <c r="J220" s="22"/>
      <c r="K220" s="22"/>
      <c r="L220" s="19"/>
      <c r="M220" s="22"/>
      <c r="N220" s="48"/>
      <c r="O220" s="49"/>
      <c r="P220" s="22"/>
      <c r="Q220" s="22"/>
      <c r="R220" s="19"/>
      <c r="S220" s="22"/>
    </row>
    <row r="221" spans="10:19" ht="13.5" customHeight="1" x14ac:dyDescent="0.2">
      <c r="J221" s="22"/>
      <c r="K221" s="22"/>
      <c r="L221" s="19"/>
      <c r="M221" s="22"/>
      <c r="N221" s="48"/>
      <c r="O221" s="49"/>
      <c r="P221" s="22"/>
      <c r="Q221" s="22"/>
      <c r="R221" s="19"/>
      <c r="S221" s="22"/>
    </row>
    <row r="222" spans="10:19" ht="13.5" customHeight="1" x14ac:dyDescent="0.2">
      <c r="J222" s="22"/>
      <c r="K222" s="22"/>
      <c r="L222" s="19"/>
      <c r="M222" s="22"/>
      <c r="N222" s="48"/>
      <c r="O222" s="49"/>
      <c r="P222" s="22"/>
      <c r="Q222" s="22"/>
      <c r="R222" s="19"/>
      <c r="S222" s="22"/>
    </row>
    <row r="223" spans="10:19" ht="13.5" customHeight="1" x14ac:dyDescent="0.2">
      <c r="J223" s="22"/>
      <c r="K223" s="22"/>
      <c r="L223" s="19"/>
      <c r="M223" s="22"/>
      <c r="N223" s="48"/>
      <c r="O223" s="49"/>
      <c r="P223" s="22"/>
      <c r="Q223" s="22"/>
      <c r="R223" s="19"/>
      <c r="S223" s="22"/>
    </row>
    <row r="224" spans="10:19" ht="13.5" customHeight="1" x14ac:dyDescent="0.2">
      <c r="J224" s="22"/>
      <c r="K224" s="22"/>
      <c r="L224" s="19"/>
      <c r="M224" s="22"/>
      <c r="N224" s="48"/>
      <c r="O224" s="49"/>
      <c r="P224" s="22"/>
      <c r="Q224" s="22"/>
      <c r="R224" s="19"/>
      <c r="S224" s="22"/>
    </row>
    <row r="225" spans="10:19" ht="13.5" customHeight="1" x14ac:dyDescent="0.2">
      <c r="J225" s="22"/>
      <c r="K225" s="22"/>
      <c r="L225" s="19"/>
      <c r="M225" s="22"/>
      <c r="N225" s="48"/>
      <c r="O225" s="49"/>
      <c r="P225" s="22"/>
      <c r="Q225" s="22"/>
      <c r="R225" s="19"/>
      <c r="S225" s="22"/>
    </row>
    <row r="226" spans="10:19" ht="13.5" customHeight="1" x14ac:dyDescent="0.2">
      <c r="J226" s="22"/>
      <c r="K226" s="22"/>
      <c r="L226" s="19"/>
      <c r="M226" s="22"/>
      <c r="N226" s="48"/>
      <c r="O226" s="49"/>
      <c r="P226" s="22"/>
      <c r="Q226" s="22"/>
      <c r="R226" s="19"/>
      <c r="S226" s="22"/>
    </row>
    <row r="227" spans="10:19" ht="13.5" customHeight="1" x14ac:dyDescent="0.2">
      <c r="J227" s="22"/>
      <c r="K227" s="22"/>
      <c r="L227" s="19"/>
      <c r="M227" s="22"/>
      <c r="N227" s="48"/>
      <c r="O227" s="49"/>
      <c r="P227" s="22"/>
      <c r="Q227" s="22"/>
      <c r="R227" s="19"/>
      <c r="S227" s="22"/>
    </row>
    <row r="228" spans="10:19" ht="13.5" customHeight="1" x14ac:dyDescent="0.2">
      <c r="J228" s="22"/>
      <c r="K228" s="22"/>
      <c r="L228" s="19"/>
      <c r="M228" s="22"/>
      <c r="N228" s="48"/>
      <c r="O228" s="49"/>
      <c r="P228" s="22"/>
      <c r="Q228" s="22"/>
      <c r="R228" s="19"/>
      <c r="S228" s="22"/>
    </row>
    <row r="229" spans="10:19" ht="13.5" customHeight="1" x14ac:dyDescent="0.2">
      <c r="J229" s="22"/>
      <c r="K229" s="22"/>
      <c r="L229" s="19"/>
      <c r="M229" s="22"/>
      <c r="N229" s="48"/>
      <c r="O229" s="49"/>
      <c r="P229" s="22"/>
      <c r="Q229" s="22"/>
      <c r="R229" s="19"/>
      <c r="S229" s="22"/>
    </row>
    <row r="230" spans="10:19" ht="13.5" customHeight="1" x14ac:dyDescent="0.2">
      <c r="J230" s="22"/>
      <c r="K230" s="22"/>
      <c r="L230" s="19"/>
      <c r="M230" s="22"/>
      <c r="N230" s="48"/>
      <c r="O230" s="49"/>
      <c r="P230" s="22"/>
      <c r="Q230" s="22"/>
      <c r="R230" s="19"/>
      <c r="S230" s="22"/>
    </row>
    <row r="231" spans="10:19" ht="13.5" customHeight="1" x14ac:dyDescent="0.2">
      <c r="J231" s="22"/>
      <c r="K231" s="22"/>
      <c r="L231" s="19"/>
      <c r="M231" s="22"/>
      <c r="N231" s="48"/>
      <c r="O231" s="49"/>
      <c r="P231" s="22"/>
      <c r="Q231" s="22"/>
      <c r="R231" s="19"/>
      <c r="S231" s="22"/>
    </row>
    <row r="232" spans="10:19" ht="13.5" customHeight="1" x14ac:dyDescent="0.2">
      <c r="J232" s="22"/>
      <c r="K232" s="22"/>
      <c r="L232" s="19"/>
      <c r="M232" s="22"/>
      <c r="N232" s="48"/>
      <c r="O232" s="49"/>
      <c r="P232" s="22"/>
      <c r="Q232" s="22"/>
      <c r="R232" s="19"/>
      <c r="S232" s="22"/>
    </row>
    <row r="233" spans="10:19" ht="13.5" customHeight="1" x14ac:dyDescent="0.2">
      <c r="J233" s="22"/>
      <c r="K233" s="22"/>
      <c r="L233" s="19"/>
      <c r="M233" s="22"/>
      <c r="N233" s="48"/>
      <c r="O233" s="49"/>
      <c r="P233" s="22"/>
      <c r="Q233" s="22"/>
      <c r="R233" s="19"/>
      <c r="S233" s="22"/>
    </row>
    <row r="234" spans="10:19" ht="13.5" customHeight="1" x14ac:dyDescent="0.2">
      <c r="J234" s="22"/>
      <c r="K234" s="22"/>
      <c r="L234" s="19"/>
      <c r="M234" s="22"/>
      <c r="N234" s="48"/>
      <c r="O234" s="49"/>
      <c r="P234" s="22"/>
      <c r="Q234" s="22"/>
      <c r="R234" s="19"/>
      <c r="S234" s="22"/>
    </row>
    <row r="235" spans="10:19" ht="13.5" customHeight="1" x14ac:dyDescent="0.2">
      <c r="J235" s="22"/>
      <c r="K235" s="22"/>
      <c r="L235" s="19"/>
      <c r="M235" s="22"/>
      <c r="N235" s="48"/>
      <c r="O235" s="49"/>
      <c r="P235" s="22"/>
      <c r="Q235" s="22"/>
      <c r="R235" s="19"/>
      <c r="S235" s="22"/>
    </row>
    <row r="236" spans="10:19" ht="13.5" customHeight="1" x14ac:dyDescent="0.2">
      <c r="J236" s="22"/>
      <c r="K236" s="22"/>
      <c r="L236" s="19"/>
      <c r="M236" s="22"/>
      <c r="N236" s="48"/>
      <c r="O236" s="49"/>
      <c r="P236" s="22"/>
      <c r="Q236" s="22"/>
      <c r="R236" s="19"/>
      <c r="S236" s="22"/>
    </row>
    <row r="237" spans="10:19" ht="13.5" customHeight="1" x14ac:dyDescent="0.2">
      <c r="J237" s="22"/>
      <c r="K237" s="22"/>
      <c r="L237" s="19"/>
      <c r="M237" s="22"/>
      <c r="N237" s="48"/>
      <c r="O237" s="49"/>
      <c r="P237" s="22"/>
      <c r="Q237" s="22"/>
      <c r="R237" s="19"/>
      <c r="S237" s="22"/>
    </row>
    <row r="238" spans="10:19" ht="13.5" customHeight="1" x14ac:dyDescent="0.2">
      <c r="J238" s="22"/>
      <c r="K238" s="22"/>
      <c r="L238" s="19"/>
      <c r="M238" s="22"/>
      <c r="N238" s="48"/>
      <c r="O238" s="49"/>
      <c r="P238" s="22"/>
      <c r="Q238" s="22"/>
      <c r="R238" s="19"/>
      <c r="S238" s="22"/>
    </row>
    <row r="239" spans="10:19" ht="13.5" customHeight="1" x14ac:dyDescent="0.2">
      <c r="J239" s="22"/>
      <c r="K239" s="22"/>
      <c r="L239" s="19"/>
      <c r="M239" s="22"/>
      <c r="N239" s="48"/>
      <c r="O239" s="49"/>
      <c r="P239" s="22"/>
      <c r="Q239" s="22"/>
      <c r="R239" s="19"/>
      <c r="S239" s="22"/>
    </row>
    <row r="240" spans="10:19" ht="13.5" customHeight="1" x14ac:dyDescent="0.2">
      <c r="J240" s="22"/>
      <c r="K240" s="22"/>
      <c r="L240" s="19"/>
      <c r="M240" s="22"/>
      <c r="N240" s="48"/>
      <c r="O240" s="49"/>
      <c r="P240" s="22"/>
      <c r="Q240" s="22"/>
      <c r="R240" s="19"/>
      <c r="S240" s="22"/>
    </row>
    <row r="241" spans="10:19" ht="13.5" customHeight="1" x14ac:dyDescent="0.2">
      <c r="J241" s="22"/>
      <c r="K241" s="22"/>
      <c r="L241" s="19"/>
      <c r="M241" s="22"/>
      <c r="N241" s="48"/>
      <c r="O241" s="49"/>
      <c r="P241" s="22"/>
      <c r="Q241" s="22"/>
      <c r="R241" s="19"/>
      <c r="S241" s="22"/>
    </row>
    <row r="242" spans="10:19" ht="13.5" customHeight="1" x14ac:dyDescent="0.2">
      <c r="J242" s="22"/>
      <c r="K242" s="22"/>
      <c r="L242" s="19"/>
      <c r="M242" s="22"/>
      <c r="N242" s="48"/>
      <c r="O242" s="49"/>
      <c r="P242" s="22"/>
      <c r="Q242" s="22"/>
      <c r="R242" s="19"/>
      <c r="S242" s="22"/>
    </row>
    <row r="243" spans="10:19" ht="13.5" customHeight="1" x14ac:dyDescent="0.2">
      <c r="J243" s="22"/>
      <c r="K243" s="22"/>
      <c r="L243" s="19"/>
      <c r="M243" s="22"/>
      <c r="N243" s="48"/>
      <c r="O243" s="49"/>
      <c r="P243" s="22"/>
      <c r="Q243" s="22"/>
      <c r="R243" s="19"/>
      <c r="S243" s="22"/>
    </row>
    <row r="244" spans="10:19" ht="13.5" customHeight="1" x14ac:dyDescent="0.2">
      <c r="J244" s="22"/>
      <c r="K244" s="22"/>
      <c r="L244" s="19"/>
      <c r="M244" s="22"/>
      <c r="N244" s="48"/>
      <c r="O244" s="49"/>
      <c r="P244" s="22"/>
      <c r="Q244" s="22"/>
      <c r="R244" s="19"/>
      <c r="S244" s="22"/>
    </row>
    <row r="245" spans="10:19" ht="13.5" customHeight="1" x14ac:dyDescent="0.2">
      <c r="J245" s="22"/>
      <c r="K245" s="22"/>
      <c r="L245" s="19"/>
      <c r="M245" s="22"/>
      <c r="N245" s="48"/>
      <c r="O245" s="49"/>
      <c r="P245" s="22"/>
      <c r="Q245" s="22"/>
      <c r="R245" s="19"/>
      <c r="S245" s="22"/>
    </row>
    <row r="246" spans="10:19" ht="13.5" customHeight="1" x14ac:dyDescent="0.2">
      <c r="J246" s="22"/>
      <c r="K246" s="22"/>
      <c r="L246" s="19"/>
      <c r="M246" s="22"/>
      <c r="N246" s="48"/>
      <c r="O246" s="49"/>
      <c r="P246" s="22"/>
      <c r="Q246" s="22"/>
      <c r="R246" s="19"/>
      <c r="S246" s="22"/>
    </row>
    <row r="247" spans="10:19" ht="13.5" customHeight="1" x14ac:dyDescent="0.2">
      <c r="J247" s="22"/>
      <c r="K247" s="22"/>
      <c r="L247" s="19"/>
      <c r="M247" s="22"/>
      <c r="N247" s="48"/>
      <c r="O247" s="49"/>
      <c r="P247" s="22"/>
      <c r="Q247" s="22"/>
      <c r="R247" s="19"/>
      <c r="S247" s="22"/>
    </row>
    <row r="248" spans="10:19" ht="13.5" customHeight="1" x14ac:dyDescent="0.2">
      <c r="J248" s="22"/>
      <c r="K248" s="22"/>
      <c r="L248" s="19"/>
      <c r="M248" s="22"/>
      <c r="N248" s="48"/>
      <c r="O248" s="49"/>
      <c r="P248" s="22"/>
      <c r="Q248" s="22"/>
      <c r="R248" s="19"/>
      <c r="S248" s="22"/>
    </row>
    <row r="249" spans="10:19" ht="13.5" customHeight="1" x14ac:dyDescent="0.2">
      <c r="J249" s="22"/>
      <c r="K249" s="22"/>
      <c r="L249" s="19"/>
      <c r="M249" s="22"/>
      <c r="N249" s="48"/>
      <c r="O249" s="49"/>
      <c r="P249" s="22"/>
      <c r="Q249" s="22"/>
      <c r="R249" s="19"/>
      <c r="S249" s="22"/>
    </row>
    <row r="250" spans="10:19" ht="13.5" customHeight="1" x14ac:dyDescent="0.2">
      <c r="J250" s="22"/>
      <c r="K250" s="22"/>
      <c r="L250" s="19"/>
      <c r="M250" s="22"/>
      <c r="N250" s="48"/>
      <c r="O250" s="49"/>
      <c r="P250" s="22"/>
      <c r="Q250" s="22"/>
      <c r="R250" s="19"/>
      <c r="S250" s="22"/>
    </row>
    <row r="251" spans="10:19" ht="13.5" customHeight="1" x14ac:dyDescent="0.2">
      <c r="J251" s="22"/>
      <c r="K251" s="22"/>
      <c r="L251" s="19"/>
      <c r="M251" s="22"/>
      <c r="N251" s="48"/>
      <c r="O251" s="49"/>
      <c r="P251" s="22"/>
      <c r="Q251" s="22"/>
      <c r="R251" s="19"/>
      <c r="S251" s="22"/>
    </row>
    <row r="252" spans="10:19" ht="13.5" customHeight="1" x14ac:dyDescent="0.2">
      <c r="J252" s="22"/>
      <c r="K252" s="22"/>
      <c r="L252" s="19"/>
      <c r="M252" s="22"/>
      <c r="N252" s="48"/>
      <c r="O252" s="49"/>
      <c r="P252" s="22"/>
      <c r="Q252" s="22"/>
      <c r="R252" s="19"/>
      <c r="S252" s="22"/>
    </row>
    <row r="253" spans="10:19" ht="13.5" customHeight="1" x14ac:dyDescent="0.2">
      <c r="J253" s="22"/>
      <c r="K253" s="22"/>
      <c r="L253" s="19"/>
      <c r="M253" s="22"/>
      <c r="N253" s="48"/>
      <c r="O253" s="49"/>
      <c r="P253" s="22"/>
      <c r="Q253" s="22"/>
      <c r="R253" s="19"/>
      <c r="S253" s="22"/>
    </row>
    <row r="254" spans="10:19" ht="13.5" customHeight="1" x14ac:dyDescent="0.2">
      <c r="J254" s="22"/>
      <c r="K254" s="22"/>
      <c r="L254" s="19"/>
      <c r="M254" s="22"/>
      <c r="N254" s="48"/>
      <c r="O254" s="49"/>
      <c r="P254" s="22"/>
      <c r="Q254" s="22"/>
      <c r="R254" s="19"/>
      <c r="S254" s="22"/>
    </row>
    <row r="255" spans="10:19" ht="13.5" customHeight="1" x14ac:dyDescent="0.2">
      <c r="J255" s="22"/>
      <c r="K255" s="22"/>
      <c r="L255" s="19"/>
      <c r="M255" s="22"/>
      <c r="N255" s="48"/>
      <c r="O255" s="49"/>
      <c r="P255" s="22"/>
      <c r="Q255" s="22"/>
      <c r="R255" s="19"/>
      <c r="S255" s="22"/>
    </row>
    <row r="256" spans="10:19" ht="13.5" customHeight="1" x14ac:dyDescent="0.2">
      <c r="J256" s="22"/>
      <c r="K256" s="22"/>
      <c r="L256" s="19"/>
      <c r="M256" s="22"/>
      <c r="N256" s="48"/>
      <c r="O256" s="49"/>
      <c r="P256" s="22"/>
      <c r="Q256" s="22"/>
      <c r="R256" s="19"/>
      <c r="S256" s="22"/>
    </row>
    <row r="257" spans="10:19" ht="13.5" customHeight="1" x14ac:dyDescent="0.2">
      <c r="J257" s="22"/>
      <c r="K257" s="22"/>
      <c r="L257" s="19"/>
      <c r="M257" s="22"/>
      <c r="N257" s="48"/>
      <c r="O257" s="49"/>
      <c r="P257" s="22"/>
      <c r="Q257" s="22"/>
      <c r="R257" s="19"/>
      <c r="S257" s="22"/>
    </row>
    <row r="258" spans="10:19" ht="13.5" customHeight="1" x14ac:dyDescent="0.2">
      <c r="J258" s="22"/>
      <c r="K258" s="22"/>
      <c r="L258" s="19"/>
      <c r="M258" s="22"/>
      <c r="N258" s="48"/>
      <c r="O258" s="49"/>
      <c r="P258" s="22"/>
      <c r="Q258" s="22"/>
      <c r="R258" s="19"/>
      <c r="S258" s="22"/>
    </row>
    <row r="259" spans="10:19" ht="13.5" customHeight="1" x14ac:dyDescent="0.2">
      <c r="J259" s="22"/>
      <c r="K259" s="22"/>
      <c r="L259" s="19"/>
      <c r="M259" s="22"/>
      <c r="N259" s="48"/>
      <c r="O259" s="49"/>
      <c r="P259" s="22"/>
      <c r="Q259" s="22"/>
      <c r="R259" s="19"/>
      <c r="S259" s="22"/>
    </row>
    <row r="260" spans="10:19" ht="13.5" customHeight="1" x14ac:dyDescent="0.2">
      <c r="J260" s="22"/>
      <c r="K260" s="22"/>
      <c r="L260" s="19"/>
      <c r="M260" s="22"/>
      <c r="N260" s="48"/>
      <c r="O260" s="49"/>
      <c r="P260" s="22"/>
      <c r="Q260" s="22"/>
      <c r="R260" s="19"/>
      <c r="S260" s="22"/>
    </row>
    <row r="261" spans="10:19" ht="13.5" customHeight="1" x14ac:dyDescent="0.2">
      <c r="J261" s="22"/>
      <c r="K261" s="22"/>
      <c r="L261" s="19"/>
      <c r="M261" s="22"/>
      <c r="N261" s="48"/>
      <c r="O261" s="49"/>
      <c r="P261" s="22"/>
      <c r="Q261" s="22"/>
      <c r="R261" s="19"/>
      <c r="S261" s="22"/>
    </row>
    <row r="262" spans="10:19" ht="13.5" customHeight="1" x14ac:dyDescent="0.2">
      <c r="J262" s="22"/>
      <c r="K262" s="22"/>
      <c r="L262" s="19"/>
      <c r="M262" s="22"/>
      <c r="N262" s="48"/>
      <c r="O262" s="49"/>
      <c r="P262" s="22"/>
      <c r="Q262" s="22"/>
      <c r="R262" s="19"/>
      <c r="S262" s="22"/>
    </row>
    <row r="263" spans="10:19" ht="13.5" customHeight="1" x14ac:dyDescent="0.2">
      <c r="J263" s="22"/>
      <c r="K263" s="22"/>
      <c r="L263" s="19"/>
      <c r="M263" s="22"/>
      <c r="N263" s="48"/>
      <c r="O263" s="49"/>
      <c r="P263" s="22"/>
      <c r="Q263" s="22"/>
      <c r="R263" s="19"/>
      <c r="S263" s="22"/>
    </row>
    <row r="264" spans="10:19" ht="13.5" customHeight="1" x14ac:dyDescent="0.2">
      <c r="J264" s="22"/>
      <c r="K264" s="22"/>
      <c r="L264" s="19"/>
      <c r="M264" s="22"/>
      <c r="N264" s="48"/>
      <c r="O264" s="49"/>
      <c r="P264" s="22"/>
      <c r="Q264" s="22"/>
      <c r="R264" s="19"/>
      <c r="S264" s="22"/>
    </row>
    <row r="265" spans="10:19" ht="13.5" customHeight="1" x14ac:dyDescent="0.2">
      <c r="J265" s="22"/>
      <c r="K265" s="22"/>
      <c r="L265" s="19"/>
      <c r="M265" s="22"/>
      <c r="N265" s="48"/>
      <c r="O265" s="49"/>
      <c r="P265" s="22"/>
      <c r="Q265" s="22"/>
      <c r="R265" s="19"/>
      <c r="S265" s="22"/>
    </row>
    <row r="266" spans="10:19" ht="13.5" customHeight="1" x14ac:dyDescent="0.2">
      <c r="J266" s="22"/>
      <c r="K266" s="22"/>
      <c r="L266" s="19"/>
      <c r="M266" s="22"/>
      <c r="N266" s="48"/>
      <c r="O266" s="49"/>
      <c r="P266" s="22"/>
      <c r="Q266" s="22"/>
      <c r="R266" s="19"/>
      <c r="S266" s="22"/>
    </row>
    <row r="267" spans="10:19" ht="13.5" customHeight="1" x14ac:dyDescent="0.2">
      <c r="J267" s="22"/>
      <c r="K267" s="22"/>
      <c r="L267" s="19"/>
      <c r="M267" s="22"/>
      <c r="N267" s="48"/>
      <c r="O267" s="49"/>
      <c r="P267" s="22"/>
      <c r="Q267" s="22"/>
      <c r="R267" s="19"/>
      <c r="S267" s="22"/>
    </row>
    <row r="268" spans="10:19" ht="13.5" customHeight="1" x14ac:dyDescent="0.2">
      <c r="J268" s="22"/>
      <c r="K268" s="22"/>
      <c r="L268" s="19"/>
      <c r="M268" s="22"/>
      <c r="N268" s="48"/>
      <c r="O268" s="49"/>
      <c r="P268" s="22"/>
      <c r="Q268" s="22"/>
      <c r="R268" s="19"/>
      <c r="S268" s="22"/>
    </row>
    <row r="269" spans="10:19" ht="13.5" customHeight="1" x14ac:dyDescent="0.2">
      <c r="J269" s="22"/>
      <c r="K269" s="22"/>
      <c r="L269" s="19"/>
      <c r="M269" s="22"/>
      <c r="N269" s="48"/>
      <c r="O269" s="49"/>
      <c r="P269" s="22"/>
      <c r="Q269" s="22"/>
      <c r="R269" s="19"/>
      <c r="S269" s="22"/>
    </row>
    <row r="270" spans="10:19" ht="13.5" customHeight="1" x14ac:dyDescent="0.2">
      <c r="J270" s="22"/>
      <c r="K270" s="22"/>
      <c r="L270" s="19"/>
      <c r="M270" s="22"/>
      <c r="N270" s="48"/>
      <c r="O270" s="49"/>
      <c r="P270" s="22"/>
      <c r="Q270" s="22"/>
      <c r="R270" s="19"/>
      <c r="S270" s="22"/>
    </row>
    <row r="271" spans="10:19" ht="13.5" customHeight="1" x14ac:dyDescent="0.2">
      <c r="J271" s="22"/>
      <c r="K271" s="22"/>
      <c r="L271" s="19"/>
      <c r="M271" s="22"/>
      <c r="N271" s="48"/>
      <c r="O271" s="49"/>
      <c r="P271" s="22"/>
      <c r="Q271" s="22"/>
      <c r="R271" s="19"/>
      <c r="S271" s="22"/>
    </row>
    <row r="272" spans="10:19" ht="13.5" customHeight="1" x14ac:dyDescent="0.2">
      <c r="J272" s="22"/>
      <c r="K272" s="22"/>
      <c r="L272" s="19"/>
      <c r="M272" s="22"/>
      <c r="N272" s="48"/>
      <c r="O272" s="49"/>
      <c r="P272" s="22"/>
      <c r="Q272" s="22"/>
      <c r="R272" s="19"/>
      <c r="S272" s="22"/>
    </row>
    <row r="273" spans="10:19" ht="13.5" customHeight="1" x14ac:dyDescent="0.2">
      <c r="J273" s="22"/>
      <c r="K273" s="22"/>
      <c r="L273" s="19"/>
      <c r="M273" s="22"/>
      <c r="N273" s="48"/>
      <c r="O273" s="49"/>
      <c r="P273" s="22"/>
      <c r="Q273" s="22"/>
      <c r="R273" s="19"/>
      <c r="S273" s="22"/>
    </row>
    <row r="274" spans="10:19" ht="13.5" customHeight="1" x14ac:dyDescent="0.2">
      <c r="J274" s="22"/>
      <c r="K274" s="22"/>
      <c r="L274" s="19"/>
      <c r="M274" s="22"/>
      <c r="N274" s="48"/>
      <c r="O274" s="49"/>
      <c r="P274" s="22"/>
      <c r="Q274" s="22"/>
      <c r="R274" s="19"/>
      <c r="S274" s="22"/>
    </row>
    <row r="275" spans="10:19" ht="13.5" customHeight="1" x14ac:dyDescent="0.2">
      <c r="J275" s="22"/>
      <c r="K275" s="22"/>
      <c r="L275" s="19"/>
      <c r="M275" s="22"/>
      <c r="N275" s="48"/>
      <c r="O275" s="49"/>
      <c r="P275" s="22"/>
      <c r="Q275" s="22"/>
      <c r="R275" s="19"/>
      <c r="S275" s="22"/>
    </row>
    <row r="276" spans="10:19" ht="13.5" customHeight="1" x14ac:dyDescent="0.2">
      <c r="J276" s="22"/>
      <c r="K276" s="22"/>
      <c r="L276" s="19"/>
      <c r="M276" s="22"/>
      <c r="N276" s="48"/>
      <c r="O276" s="49"/>
      <c r="P276" s="22"/>
      <c r="Q276" s="22"/>
      <c r="R276" s="19"/>
      <c r="S276" s="22"/>
    </row>
    <row r="277" spans="10:19" ht="13.5" customHeight="1" x14ac:dyDescent="0.2">
      <c r="J277" s="22"/>
      <c r="K277" s="22"/>
      <c r="L277" s="19"/>
      <c r="M277" s="22"/>
      <c r="N277" s="48"/>
      <c r="O277" s="49"/>
      <c r="P277" s="22"/>
      <c r="Q277" s="22"/>
      <c r="R277" s="19"/>
      <c r="S277" s="22"/>
    </row>
    <row r="278" spans="10:19" ht="13.5" customHeight="1" x14ac:dyDescent="0.2">
      <c r="J278" s="22"/>
      <c r="K278" s="22"/>
      <c r="L278" s="19"/>
      <c r="M278" s="22"/>
      <c r="N278" s="48"/>
      <c r="O278" s="49"/>
      <c r="P278" s="22"/>
      <c r="Q278" s="22"/>
      <c r="R278" s="19"/>
      <c r="S278" s="22"/>
    </row>
    <row r="279" spans="10:19" ht="13.5" customHeight="1" x14ac:dyDescent="0.2">
      <c r="J279" s="22"/>
      <c r="K279" s="22"/>
      <c r="L279" s="19"/>
      <c r="M279" s="22"/>
      <c r="N279" s="48"/>
      <c r="O279" s="49"/>
      <c r="P279" s="22"/>
      <c r="Q279" s="22"/>
      <c r="R279" s="19"/>
      <c r="S279" s="22"/>
    </row>
    <row r="280" spans="10:19" ht="13.5" customHeight="1" x14ac:dyDescent="0.2">
      <c r="J280" s="22"/>
      <c r="K280" s="22"/>
      <c r="L280" s="19"/>
      <c r="M280" s="22"/>
      <c r="N280" s="48"/>
      <c r="O280" s="49"/>
      <c r="P280" s="22"/>
      <c r="Q280" s="22"/>
      <c r="R280" s="19"/>
      <c r="S280" s="22"/>
    </row>
    <row r="281" spans="10:19" ht="13.5" customHeight="1" x14ac:dyDescent="0.2">
      <c r="J281" s="22"/>
      <c r="K281" s="22"/>
      <c r="L281" s="19"/>
      <c r="M281" s="22"/>
      <c r="N281" s="48"/>
      <c r="O281" s="49"/>
      <c r="P281" s="22"/>
      <c r="Q281" s="22"/>
      <c r="R281" s="19"/>
      <c r="S281" s="22"/>
    </row>
    <row r="282" spans="10:19" ht="13.5" customHeight="1" x14ac:dyDescent="0.2">
      <c r="J282" s="22"/>
      <c r="K282" s="22"/>
      <c r="L282" s="19"/>
      <c r="M282" s="22"/>
      <c r="N282" s="48"/>
      <c r="O282" s="49"/>
      <c r="P282" s="22"/>
      <c r="Q282" s="22"/>
      <c r="R282" s="19"/>
      <c r="S282" s="22"/>
    </row>
    <row r="283" spans="10:19" ht="13.5" customHeight="1" x14ac:dyDescent="0.2">
      <c r="J283" s="22"/>
      <c r="K283" s="22"/>
      <c r="L283" s="19"/>
      <c r="M283" s="22"/>
      <c r="N283" s="48"/>
      <c r="O283" s="49"/>
      <c r="P283" s="22"/>
      <c r="Q283" s="22"/>
      <c r="R283" s="19"/>
      <c r="S283" s="22"/>
    </row>
    <row r="284" spans="10:19" ht="13.5" customHeight="1" x14ac:dyDescent="0.2">
      <c r="J284" s="22"/>
      <c r="K284" s="22"/>
      <c r="L284" s="19"/>
      <c r="M284" s="22"/>
      <c r="N284" s="48"/>
      <c r="O284" s="49"/>
      <c r="P284" s="22"/>
      <c r="Q284" s="22"/>
      <c r="R284" s="19"/>
      <c r="S284" s="22"/>
    </row>
    <row r="285" spans="10:19" ht="13.5" customHeight="1" x14ac:dyDescent="0.2">
      <c r="J285" s="22"/>
      <c r="K285" s="22"/>
      <c r="L285" s="19"/>
      <c r="M285" s="22"/>
      <c r="N285" s="48"/>
      <c r="O285" s="49"/>
      <c r="P285" s="22"/>
      <c r="Q285" s="22"/>
      <c r="R285" s="19"/>
      <c r="S285" s="22"/>
    </row>
    <row r="286" spans="10:19" ht="13.5" customHeight="1" x14ac:dyDescent="0.2">
      <c r="J286" s="22"/>
      <c r="K286" s="22"/>
      <c r="L286" s="19"/>
      <c r="M286" s="22"/>
      <c r="N286" s="48"/>
      <c r="O286" s="49"/>
      <c r="P286" s="22"/>
      <c r="Q286" s="22"/>
      <c r="R286" s="19"/>
      <c r="S286" s="22"/>
    </row>
    <row r="287" spans="10:19" ht="13.5" customHeight="1" x14ac:dyDescent="0.2">
      <c r="J287" s="22"/>
      <c r="K287" s="22"/>
      <c r="L287" s="19"/>
      <c r="M287" s="22"/>
      <c r="N287" s="48"/>
      <c r="O287" s="49"/>
      <c r="P287" s="22"/>
      <c r="Q287" s="22"/>
      <c r="R287" s="19"/>
      <c r="S287" s="22"/>
    </row>
    <row r="288" spans="10:19" ht="13.5" customHeight="1" x14ac:dyDescent="0.2">
      <c r="J288" s="22"/>
      <c r="K288" s="22"/>
      <c r="L288" s="19"/>
      <c r="M288" s="22"/>
      <c r="N288" s="48"/>
      <c r="O288" s="49"/>
      <c r="P288" s="22"/>
      <c r="Q288" s="22"/>
      <c r="R288" s="19"/>
      <c r="S288" s="22"/>
    </row>
    <row r="289" spans="2:19" ht="13.5" customHeight="1" x14ac:dyDescent="0.2">
      <c r="B289" s="19"/>
      <c r="C289" s="19"/>
      <c r="D289" s="19"/>
      <c r="E289" s="19"/>
      <c r="F289" s="19"/>
      <c r="G289" s="19"/>
      <c r="H289" s="19"/>
      <c r="I289" s="19"/>
      <c r="J289" s="22"/>
      <c r="K289" s="22"/>
      <c r="L289" s="19"/>
      <c r="M289" s="22"/>
      <c r="N289" s="48"/>
      <c r="O289" s="49"/>
      <c r="P289" s="22"/>
      <c r="Q289" s="22"/>
      <c r="R289" s="19"/>
      <c r="S289" s="22"/>
    </row>
    <row r="290" spans="2:19" ht="13.5" customHeight="1" x14ac:dyDescent="0.2">
      <c r="B290" s="19"/>
      <c r="C290" s="19"/>
      <c r="D290" s="19"/>
      <c r="E290" s="19"/>
      <c r="F290" s="19"/>
      <c r="G290" s="19"/>
      <c r="H290" s="19"/>
      <c r="I290" s="19"/>
      <c r="J290" s="22"/>
      <c r="K290" s="22"/>
      <c r="L290" s="19"/>
      <c r="M290" s="22"/>
      <c r="N290" s="48"/>
      <c r="O290" s="49"/>
      <c r="P290" s="22"/>
      <c r="Q290" s="22"/>
      <c r="R290" s="19"/>
      <c r="S290" s="22"/>
    </row>
    <row r="291" spans="2:19" ht="13.5" customHeight="1" x14ac:dyDescent="0.2">
      <c r="B291" s="19"/>
      <c r="C291" s="19"/>
      <c r="D291" s="19"/>
      <c r="E291" s="19"/>
      <c r="F291" s="19"/>
      <c r="G291" s="19"/>
      <c r="H291" s="19"/>
      <c r="I291" s="19"/>
      <c r="J291" s="22"/>
      <c r="K291" s="22"/>
      <c r="L291" s="19"/>
      <c r="M291" s="22"/>
      <c r="N291" s="48"/>
      <c r="O291" s="49"/>
      <c r="P291" s="22"/>
      <c r="Q291" s="22"/>
      <c r="R291" s="19"/>
      <c r="S291" s="22"/>
    </row>
    <row r="292" spans="2:19" ht="13.5" customHeight="1" x14ac:dyDescent="0.2">
      <c r="B292" s="43">
        <f t="shared" ref="B292:B317" si="33">B291</f>
        <v>0</v>
      </c>
      <c r="C292" s="19"/>
      <c r="D292" s="19"/>
      <c r="E292" s="19"/>
      <c r="F292" s="19"/>
      <c r="G292" s="19"/>
      <c r="H292" s="19"/>
      <c r="I292" s="19"/>
      <c r="J292" s="22"/>
      <c r="K292" s="22"/>
      <c r="L292" s="19"/>
      <c r="M292" s="22"/>
      <c r="N292" s="48"/>
      <c r="O292" s="49"/>
      <c r="P292" s="22"/>
      <c r="Q292" s="22"/>
      <c r="R292" s="19"/>
      <c r="S292" s="22"/>
    </row>
    <row r="293" spans="2:19" ht="13.5" customHeight="1" x14ac:dyDescent="0.2">
      <c r="B293" s="43">
        <f t="shared" si="33"/>
        <v>0</v>
      </c>
      <c r="C293" s="19"/>
      <c r="D293" s="19"/>
      <c r="E293" s="19"/>
      <c r="F293" s="19"/>
      <c r="G293" s="19"/>
      <c r="H293" s="19"/>
      <c r="I293" s="19"/>
      <c r="J293" s="22"/>
      <c r="K293" s="22"/>
      <c r="L293" s="19"/>
      <c r="M293" s="22"/>
      <c r="N293" s="48"/>
      <c r="O293" s="49"/>
      <c r="P293" s="22"/>
      <c r="Q293" s="22"/>
      <c r="R293" s="19"/>
      <c r="S293" s="22"/>
    </row>
    <row r="294" spans="2:19" ht="13.5" customHeight="1" x14ac:dyDescent="0.2">
      <c r="B294" s="43">
        <f t="shared" si="33"/>
        <v>0</v>
      </c>
      <c r="C294" s="19"/>
      <c r="D294" s="19"/>
      <c r="E294" s="19"/>
      <c r="F294" s="19"/>
      <c r="G294" s="19"/>
      <c r="H294" s="19"/>
      <c r="I294" s="19"/>
      <c r="J294" s="22"/>
      <c r="K294" s="22"/>
      <c r="L294" s="19"/>
      <c r="M294" s="22"/>
      <c r="N294" s="48"/>
      <c r="O294" s="49"/>
      <c r="P294" s="22"/>
      <c r="Q294" s="22"/>
      <c r="R294" s="19"/>
      <c r="S294" s="22"/>
    </row>
    <row r="295" spans="2:19" ht="13.5" customHeight="1" x14ac:dyDescent="0.2">
      <c r="B295" s="43">
        <f t="shared" si="33"/>
        <v>0</v>
      </c>
      <c r="C295" s="19"/>
      <c r="D295" s="19"/>
      <c r="E295" s="19"/>
      <c r="F295" s="19"/>
      <c r="G295" s="19"/>
      <c r="H295" s="19"/>
      <c r="I295" s="19"/>
      <c r="J295" s="22"/>
      <c r="K295" s="22"/>
      <c r="L295" s="19"/>
      <c r="M295" s="22"/>
      <c r="N295" s="48"/>
      <c r="O295" s="49"/>
      <c r="P295" s="22"/>
      <c r="Q295" s="22"/>
      <c r="R295" s="19"/>
      <c r="S295" s="22"/>
    </row>
    <row r="296" spans="2:19" ht="13.5" customHeight="1" x14ac:dyDescent="0.2">
      <c r="B296" s="43">
        <f t="shared" si="33"/>
        <v>0</v>
      </c>
      <c r="C296" s="19"/>
      <c r="D296" s="19"/>
      <c r="E296" s="19"/>
      <c r="F296" s="19"/>
      <c r="G296" s="19"/>
      <c r="H296" s="19"/>
      <c r="I296" s="19"/>
      <c r="J296" s="22"/>
      <c r="K296" s="22"/>
      <c r="L296" s="19"/>
      <c r="M296" s="22"/>
      <c r="N296" s="48"/>
      <c r="O296" s="49"/>
      <c r="P296" s="22"/>
      <c r="Q296" s="22"/>
      <c r="R296" s="19"/>
      <c r="S296" s="22"/>
    </row>
    <row r="297" spans="2:19" ht="13.5" customHeight="1" x14ac:dyDescent="0.2">
      <c r="B297" s="43">
        <f t="shared" si="33"/>
        <v>0</v>
      </c>
      <c r="C297" s="19"/>
      <c r="D297" s="19"/>
      <c r="E297" s="19"/>
      <c r="F297" s="19"/>
      <c r="G297" s="19"/>
      <c r="H297" s="19"/>
      <c r="I297" s="19"/>
      <c r="J297" s="22"/>
      <c r="K297" s="22"/>
      <c r="L297" s="19"/>
      <c r="M297" s="22"/>
      <c r="N297" s="48"/>
      <c r="O297" s="49"/>
      <c r="P297" s="22"/>
      <c r="Q297" s="22"/>
      <c r="R297" s="19"/>
      <c r="S297" s="22"/>
    </row>
    <row r="298" spans="2:19" ht="13.5" customHeight="1" x14ac:dyDescent="0.2">
      <c r="B298" s="43">
        <f t="shared" si="33"/>
        <v>0</v>
      </c>
      <c r="C298" s="19"/>
      <c r="D298" s="19"/>
      <c r="E298" s="19"/>
      <c r="F298" s="19"/>
      <c r="G298" s="19"/>
      <c r="H298" s="19"/>
      <c r="I298" s="19"/>
      <c r="J298" s="22"/>
      <c r="K298" s="22"/>
      <c r="L298" s="19"/>
      <c r="M298" s="22"/>
      <c r="N298" s="48"/>
      <c r="O298" s="49"/>
      <c r="P298" s="22"/>
      <c r="Q298" s="22"/>
      <c r="R298" s="19"/>
      <c r="S298" s="22"/>
    </row>
    <row r="299" spans="2:19" ht="13.5" customHeight="1" x14ac:dyDescent="0.2">
      <c r="B299" s="43">
        <f t="shared" si="33"/>
        <v>0</v>
      </c>
      <c r="C299" s="19"/>
      <c r="D299" s="19"/>
      <c r="E299" s="19"/>
      <c r="F299" s="19"/>
      <c r="G299" s="19"/>
      <c r="H299" s="19"/>
      <c r="I299" s="19"/>
      <c r="J299" s="22"/>
      <c r="K299" s="22"/>
      <c r="L299" s="19"/>
      <c r="M299" s="22"/>
      <c r="N299" s="48"/>
      <c r="O299" s="49"/>
      <c r="P299" s="22"/>
      <c r="Q299" s="22"/>
      <c r="R299" s="19"/>
      <c r="S299" s="22"/>
    </row>
    <row r="300" spans="2:19" ht="13.5" customHeight="1" x14ac:dyDescent="0.2">
      <c r="B300" s="43">
        <f t="shared" si="33"/>
        <v>0</v>
      </c>
      <c r="C300" s="19"/>
      <c r="D300" s="19"/>
      <c r="E300" s="19"/>
      <c r="F300" s="19"/>
      <c r="G300" s="19"/>
      <c r="H300" s="19"/>
      <c r="I300" s="19"/>
      <c r="J300" s="22"/>
      <c r="K300" s="22"/>
      <c r="L300" s="19"/>
      <c r="M300" s="22"/>
      <c r="N300" s="48"/>
      <c r="O300" s="49"/>
      <c r="P300" s="22"/>
      <c r="Q300" s="22"/>
      <c r="R300" s="19"/>
      <c r="S300" s="22"/>
    </row>
    <row r="301" spans="2:19" ht="13.5" customHeight="1" x14ac:dyDescent="0.2">
      <c r="B301" s="43">
        <f t="shared" si="33"/>
        <v>0</v>
      </c>
      <c r="C301" s="19"/>
      <c r="D301" s="19"/>
      <c r="E301" s="19"/>
      <c r="F301" s="19"/>
      <c r="G301" s="19"/>
      <c r="H301" s="19"/>
      <c r="I301" s="19"/>
      <c r="J301" s="22"/>
      <c r="K301" s="22"/>
      <c r="L301" s="19"/>
      <c r="M301" s="22"/>
      <c r="N301" s="48"/>
      <c r="O301" s="49"/>
      <c r="P301" s="22"/>
      <c r="Q301" s="22"/>
      <c r="R301" s="19"/>
      <c r="S301" s="22"/>
    </row>
    <row r="302" spans="2:19" ht="13.5" customHeight="1" x14ac:dyDescent="0.2">
      <c r="B302" s="43">
        <f t="shared" si="33"/>
        <v>0</v>
      </c>
      <c r="C302" s="19"/>
      <c r="D302" s="19"/>
      <c r="E302" s="19"/>
      <c r="F302" s="19"/>
      <c r="G302" s="19"/>
      <c r="H302" s="19"/>
      <c r="I302" s="19"/>
      <c r="J302" s="22"/>
      <c r="K302" s="22"/>
      <c r="L302" s="19"/>
      <c r="M302" s="22"/>
      <c r="N302" s="48"/>
      <c r="O302" s="49"/>
      <c r="P302" s="22"/>
      <c r="Q302" s="22"/>
      <c r="R302" s="19"/>
      <c r="S302" s="22"/>
    </row>
    <row r="303" spans="2:19" ht="13.5" customHeight="1" x14ac:dyDescent="0.2">
      <c r="B303" s="43">
        <f t="shared" si="33"/>
        <v>0</v>
      </c>
      <c r="C303" s="19"/>
      <c r="D303" s="19"/>
      <c r="E303" s="19"/>
      <c r="F303" s="19"/>
      <c r="G303" s="19"/>
      <c r="H303" s="19"/>
      <c r="I303" s="19"/>
      <c r="J303" s="22"/>
      <c r="K303" s="22"/>
      <c r="L303" s="19"/>
      <c r="M303" s="22"/>
      <c r="N303" s="48"/>
      <c r="O303" s="49"/>
      <c r="P303" s="22"/>
      <c r="Q303" s="22"/>
      <c r="R303" s="19"/>
      <c r="S303" s="22"/>
    </row>
    <row r="304" spans="2:19" ht="13.5" customHeight="1" x14ac:dyDescent="0.2">
      <c r="B304" s="43">
        <f t="shared" si="33"/>
        <v>0</v>
      </c>
      <c r="C304" s="19"/>
      <c r="D304" s="19"/>
      <c r="E304" s="19"/>
      <c r="F304" s="19"/>
      <c r="G304" s="19"/>
      <c r="H304" s="19"/>
      <c r="I304" s="19"/>
      <c r="J304" s="22"/>
      <c r="K304" s="22"/>
      <c r="L304" s="19"/>
      <c r="M304" s="22"/>
      <c r="N304" s="48"/>
      <c r="O304" s="49"/>
      <c r="P304" s="22"/>
      <c r="Q304" s="22"/>
      <c r="R304" s="19"/>
      <c r="S304" s="22"/>
    </row>
    <row r="305" spans="2:19" ht="13.5" customHeight="1" x14ac:dyDescent="0.2">
      <c r="B305" s="43">
        <f t="shared" si="33"/>
        <v>0</v>
      </c>
      <c r="C305" s="19"/>
      <c r="D305" s="19"/>
      <c r="E305" s="19"/>
      <c r="F305" s="19"/>
      <c r="G305" s="19"/>
      <c r="H305" s="19"/>
      <c r="I305" s="19"/>
      <c r="J305" s="22"/>
      <c r="K305" s="22"/>
      <c r="L305" s="19"/>
      <c r="M305" s="22"/>
      <c r="N305" s="48"/>
      <c r="O305" s="49"/>
      <c r="P305" s="22"/>
      <c r="Q305" s="22"/>
      <c r="R305" s="19"/>
      <c r="S305" s="22"/>
    </row>
    <row r="306" spans="2:19" ht="13.5" customHeight="1" x14ac:dyDescent="0.2">
      <c r="B306" s="43">
        <f t="shared" si="33"/>
        <v>0</v>
      </c>
      <c r="C306" s="19"/>
      <c r="D306" s="19"/>
      <c r="E306" s="19"/>
      <c r="F306" s="19"/>
      <c r="G306" s="19"/>
      <c r="H306" s="19"/>
      <c r="I306" s="19"/>
      <c r="J306" s="22"/>
      <c r="K306" s="22"/>
      <c r="L306" s="19"/>
      <c r="M306" s="22"/>
      <c r="N306" s="48"/>
      <c r="O306" s="49"/>
      <c r="P306" s="22"/>
      <c r="Q306" s="22"/>
      <c r="R306" s="19"/>
      <c r="S306" s="22"/>
    </row>
    <row r="307" spans="2:19" ht="13.5" customHeight="1" x14ac:dyDescent="0.2">
      <c r="B307" s="43">
        <f t="shared" si="33"/>
        <v>0</v>
      </c>
      <c r="C307" s="19"/>
      <c r="D307" s="19"/>
      <c r="E307" s="19"/>
      <c r="F307" s="19"/>
      <c r="G307" s="19"/>
      <c r="H307" s="19"/>
      <c r="I307" s="19"/>
      <c r="J307" s="22"/>
      <c r="K307" s="22"/>
      <c r="L307" s="19"/>
      <c r="M307" s="22"/>
      <c r="N307" s="48"/>
      <c r="O307" s="49"/>
      <c r="P307" s="22"/>
      <c r="Q307" s="22"/>
      <c r="R307" s="19"/>
      <c r="S307" s="22"/>
    </row>
    <row r="308" spans="2:19" ht="13.5" customHeight="1" x14ac:dyDescent="0.2">
      <c r="B308" s="43">
        <f t="shared" si="33"/>
        <v>0</v>
      </c>
      <c r="C308" s="19"/>
      <c r="D308" s="19"/>
      <c r="E308" s="19"/>
      <c r="F308" s="19"/>
      <c r="G308" s="19"/>
      <c r="H308" s="19"/>
      <c r="I308" s="19"/>
      <c r="J308" s="22"/>
      <c r="K308" s="22"/>
      <c r="L308" s="19"/>
      <c r="M308" s="22"/>
      <c r="N308" s="48"/>
      <c r="O308" s="49"/>
      <c r="P308" s="22"/>
      <c r="Q308" s="22"/>
      <c r="R308" s="19"/>
      <c r="S308" s="22"/>
    </row>
    <row r="309" spans="2:19" ht="13.5" customHeight="1" x14ac:dyDescent="0.2">
      <c r="B309" s="43">
        <f t="shared" si="33"/>
        <v>0</v>
      </c>
      <c r="C309" s="19"/>
      <c r="D309" s="19"/>
      <c r="E309" s="19"/>
      <c r="F309" s="19"/>
      <c r="G309" s="19"/>
      <c r="H309" s="19"/>
      <c r="I309" s="19"/>
      <c r="J309" s="22"/>
      <c r="K309" s="22"/>
      <c r="L309" s="19"/>
      <c r="M309" s="22"/>
      <c r="N309" s="48"/>
      <c r="O309" s="49"/>
      <c r="P309" s="22"/>
      <c r="Q309" s="22"/>
      <c r="R309" s="19"/>
      <c r="S309" s="22"/>
    </row>
    <row r="310" spans="2:19" ht="13.5" customHeight="1" x14ac:dyDescent="0.2">
      <c r="B310" s="43">
        <f t="shared" si="33"/>
        <v>0</v>
      </c>
      <c r="C310" s="19"/>
      <c r="D310" s="19"/>
      <c r="E310" s="19"/>
      <c r="F310" s="19"/>
      <c r="G310" s="19"/>
      <c r="H310" s="19"/>
      <c r="I310" s="19"/>
      <c r="J310" s="22"/>
      <c r="K310" s="22"/>
      <c r="L310" s="19"/>
      <c r="M310" s="22"/>
      <c r="N310" s="48"/>
      <c r="O310" s="22"/>
      <c r="P310" s="22"/>
      <c r="Q310" s="22"/>
      <c r="R310" s="19"/>
      <c r="S310" s="22"/>
    </row>
    <row r="311" spans="2:19" ht="13.5" customHeight="1" x14ac:dyDescent="0.2">
      <c r="B311" s="43">
        <f t="shared" si="33"/>
        <v>0</v>
      </c>
      <c r="C311" s="19"/>
      <c r="D311" s="19"/>
      <c r="E311" s="19"/>
      <c r="F311" s="19"/>
      <c r="G311" s="19"/>
      <c r="H311" s="19"/>
      <c r="I311" s="19"/>
      <c r="J311" s="22"/>
      <c r="K311" s="22"/>
      <c r="L311" s="19"/>
      <c r="M311" s="22"/>
      <c r="N311" s="48"/>
      <c r="O311" s="22"/>
      <c r="P311" s="22"/>
      <c r="Q311" s="22"/>
      <c r="R311" s="19"/>
      <c r="S311" s="22"/>
    </row>
    <row r="312" spans="2:19" ht="13.5" customHeight="1" x14ac:dyDescent="0.2">
      <c r="B312" s="43">
        <f t="shared" si="33"/>
        <v>0</v>
      </c>
      <c r="C312" s="19"/>
      <c r="D312" s="19"/>
      <c r="E312" s="19"/>
      <c r="F312" s="19"/>
      <c r="G312" s="19"/>
      <c r="H312" s="19"/>
      <c r="I312" s="19"/>
      <c r="J312" s="22"/>
      <c r="K312" s="22"/>
      <c r="L312" s="19"/>
      <c r="M312" s="22"/>
      <c r="N312" s="48"/>
      <c r="O312" s="22"/>
      <c r="P312" s="22"/>
      <c r="Q312" s="22"/>
      <c r="R312" s="19"/>
      <c r="S312" s="22"/>
    </row>
    <row r="313" spans="2:19" ht="13.5" customHeight="1" x14ac:dyDescent="0.2">
      <c r="B313" s="43">
        <f t="shared" si="33"/>
        <v>0</v>
      </c>
      <c r="C313" s="19"/>
      <c r="D313" s="19"/>
      <c r="E313" s="19"/>
      <c r="F313" s="19"/>
      <c r="G313" s="19"/>
      <c r="H313" s="19"/>
      <c r="I313" s="19"/>
      <c r="J313" s="22"/>
      <c r="K313" s="22"/>
      <c r="L313" s="19"/>
      <c r="M313" s="22"/>
      <c r="N313" s="48"/>
      <c r="O313" s="22"/>
      <c r="P313" s="22"/>
      <c r="Q313" s="22"/>
      <c r="R313" s="19"/>
      <c r="S313" s="22"/>
    </row>
    <row r="314" spans="2:19" ht="13.5" customHeight="1" x14ac:dyDescent="0.2">
      <c r="B314" s="43">
        <f t="shared" si="33"/>
        <v>0</v>
      </c>
      <c r="C314" s="19"/>
      <c r="D314" s="19"/>
      <c r="E314" s="19"/>
      <c r="F314" s="19"/>
      <c r="G314" s="19"/>
      <c r="H314" s="19"/>
      <c r="I314" s="19"/>
      <c r="J314" s="22"/>
      <c r="K314" s="22"/>
      <c r="L314" s="19"/>
      <c r="M314" s="22"/>
      <c r="N314" s="48"/>
      <c r="O314" s="22"/>
      <c r="P314" s="22"/>
      <c r="Q314" s="22"/>
      <c r="R314" s="19"/>
      <c r="S314" s="22"/>
    </row>
    <row r="315" spans="2:19" ht="13.5" customHeight="1" x14ac:dyDescent="0.2">
      <c r="B315" s="43">
        <f t="shared" si="33"/>
        <v>0</v>
      </c>
      <c r="C315" s="19"/>
      <c r="D315" s="19"/>
      <c r="E315" s="19"/>
      <c r="F315" s="19"/>
      <c r="G315" s="19"/>
      <c r="H315" s="19"/>
      <c r="I315" s="19"/>
      <c r="J315" s="22"/>
      <c r="K315" s="22"/>
      <c r="L315" s="19"/>
      <c r="M315" s="22"/>
      <c r="N315" s="48"/>
      <c r="O315" s="22"/>
      <c r="P315" s="22"/>
      <c r="Q315" s="22"/>
      <c r="R315" s="19"/>
      <c r="S315" s="22"/>
    </row>
    <row r="316" spans="2:19" ht="13.5" customHeight="1" x14ac:dyDescent="0.2">
      <c r="B316" s="43">
        <f t="shared" si="33"/>
        <v>0</v>
      </c>
      <c r="C316" s="19"/>
      <c r="D316" s="19"/>
      <c r="E316" s="19"/>
      <c r="F316" s="19"/>
      <c r="G316" s="19"/>
      <c r="H316" s="19"/>
      <c r="I316" s="19"/>
      <c r="J316" s="22"/>
      <c r="K316" s="22"/>
      <c r="L316" s="47"/>
      <c r="M316" s="22"/>
      <c r="N316" s="48"/>
      <c r="O316" s="22"/>
      <c r="P316" s="22"/>
      <c r="Q316" s="22"/>
      <c r="R316" s="19"/>
      <c r="S316" s="22"/>
    </row>
    <row r="317" spans="2:19" ht="13.5" customHeight="1" x14ac:dyDescent="0.2">
      <c r="B317" s="43">
        <f t="shared" si="33"/>
        <v>0</v>
      </c>
      <c r="C317" s="19"/>
      <c r="D317" s="19"/>
      <c r="E317" s="19"/>
      <c r="F317" s="19"/>
      <c r="G317" s="19"/>
      <c r="H317" s="19"/>
      <c r="I317" s="19"/>
      <c r="J317" s="22"/>
      <c r="K317" s="22"/>
      <c r="L317" s="47"/>
      <c r="M317" s="22"/>
      <c r="N317" s="48"/>
      <c r="O317" s="22"/>
      <c r="P317" s="22"/>
      <c r="Q317" s="22"/>
      <c r="R317" s="19"/>
      <c r="S317" s="22"/>
    </row>
    <row r="318" spans="2:19" ht="13.5" customHeight="1" x14ac:dyDescent="0.2">
      <c r="B318" s="19"/>
      <c r="C318" s="19"/>
      <c r="D318" s="19"/>
      <c r="E318" s="19"/>
      <c r="F318" s="19"/>
      <c r="G318" s="19"/>
      <c r="H318" s="19"/>
      <c r="I318" s="19"/>
      <c r="J318" s="22"/>
      <c r="K318" s="22"/>
      <c r="L318" s="22"/>
      <c r="M318" s="22"/>
      <c r="N318" s="22"/>
      <c r="O318" s="22"/>
      <c r="P318" s="22"/>
      <c r="Q318" s="22"/>
      <c r="R318" s="19"/>
      <c r="S318" s="22"/>
    </row>
    <row r="319" spans="2:19" ht="15.75" customHeight="1" x14ac:dyDescent="0.2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</row>
    <row r="320" spans="2:19" ht="15.75" customHeight="1" x14ac:dyDescent="0.2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</row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4:Y317" xr:uid="{00000000-0009-0000-0000-000001000000}"/>
  <mergeCells count="1">
    <mergeCell ref="H13:I13"/>
  </mergeCells>
  <pageMargins left="0.70000000000000007" right="0.70000000000000007" top="0.75000000000000011" bottom="0.75000000000000011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Z845"/>
  <sheetViews>
    <sheetView workbookViewId="0">
      <pane xSplit="4" topLeftCell="E1" activePane="topRight" state="frozen"/>
      <selection pane="topRight" activeCell="F126" sqref="F126"/>
    </sheetView>
  </sheetViews>
  <sheetFormatPr baseColWidth="10" defaultColWidth="14.5" defaultRowHeight="15" customHeight="1" x14ac:dyDescent="0.2"/>
  <cols>
    <col min="1" max="1" width="13.1640625" customWidth="1"/>
    <col min="2" max="2" width="12.83203125" customWidth="1"/>
    <col min="3" max="3" width="23.1640625" customWidth="1"/>
    <col min="4" max="6" width="20.33203125" customWidth="1"/>
    <col min="7" max="7" width="23.6640625" customWidth="1"/>
    <col min="8" max="8" width="27.1640625" customWidth="1"/>
    <col min="9" max="11" width="20.33203125" customWidth="1"/>
    <col min="12" max="26" width="8.83203125" customWidth="1"/>
  </cols>
  <sheetData>
    <row r="1" spans="1:26" ht="13.5" customHeight="1" x14ac:dyDescent="0.2">
      <c r="A1" s="141" t="s">
        <v>552</v>
      </c>
      <c r="B1" s="115"/>
      <c r="C1" s="116"/>
      <c r="D1" s="115"/>
      <c r="E1" s="115"/>
      <c r="F1" s="115"/>
      <c r="G1" s="115"/>
      <c r="H1" s="115"/>
      <c r="I1" s="115"/>
      <c r="J1" s="56"/>
      <c r="K1" s="56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3.5" customHeight="1" x14ac:dyDescent="0.2">
      <c r="A2" s="140" t="s">
        <v>553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3.5" customHeight="1" x14ac:dyDescent="0.2">
      <c r="A3" s="43" t="s">
        <v>0</v>
      </c>
      <c r="B3" s="43" t="s">
        <v>209</v>
      </c>
      <c r="C3" s="118" t="s">
        <v>128</v>
      </c>
      <c r="D3" s="43" t="s">
        <v>210</v>
      </c>
      <c r="E3" s="43" t="s">
        <v>129</v>
      </c>
      <c r="F3" s="43" t="s">
        <v>130</v>
      </c>
      <c r="G3" s="43" t="s">
        <v>131</v>
      </c>
      <c r="H3" s="43" t="s">
        <v>132</v>
      </c>
      <c r="I3" s="43" t="s">
        <v>211</v>
      </c>
      <c r="J3" s="43" t="s">
        <v>133</v>
      </c>
      <c r="K3" s="43" t="s">
        <v>134</v>
      </c>
    </row>
    <row r="4" spans="1:26" ht="13.5" hidden="1" customHeight="1" x14ac:dyDescent="0.2">
      <c r="A4" s="45" t="s">
        <v>181</v>
      </c>
      <c r="B4" s="45">
        <v>201</v>
      </c>
      <c r="C4" s="44">
        <v>44324</v>
      </c>
      <c r="D4" s="57" t="s">
        <v>1</v>
      </c>
      <c r="E4" s="45" t="s">
        <v>24</v>
      </c>
      <c r="F4" s="45" t="s">
        <v>212</v>
      </c>
      <c r="G4" s="45" t="s">
        <v>14</v>
      </c>
      <c r="H4" s="45" t="s">
        <v>154</v>
      </c>
      <c r="I4" s="45" t="s">
        <v>213</v>
      </c>
      <c r="J4" s="58" t="s">
        <v>214</v>
      </c>
      <c r="K4" s="59">
        <v>0.33333333333333331</v>
      </c>
    </row>
    <row r="5" spans="1:26" ht="13.5" hidden="1" customHeight="1" x14ac:dyDescent="0.2">
      <c r="A5" s="45" t="s">
        <v>181</v>
      </c>
      <c r="B5" s="45">
        <v>202</v>
      </c>
      <c r="C5" s="44">
        <v>44324</v>
      </c>
      <c r="D5" s="57" t="s">
        <v>1</v>
      </c>
      <c r="E5" s="45" t="s">
        <v>24</v>
      </c>
      <c r="F5" s="45" t="s">
        <v>215</v>
      </c>
      <c r="G5" s="45" t="s">
        <v>14</v>
      </c>
      <c r="H5" s="45" t="s">
        <v>216</v>
      </c>
      <c r="I5" s="45" t="s">
        <v>213</v>
      </c>
      <c r="J5" s="58" t="s">
        <v>217</v>
      </c>
      <c r="K5" s="59">
        <v>0.33333333333333331</v>
      </c>
    </row>
    <row r="6" spans="1:26" ht="13.5" hidden="1" customHeight="1" x14ac:dyDescent="0.2">
      <c r="A6" s="45" t="s">
        <v>181</v>
      </c>
      <c r="B6" s="45">
        <v>203</v>
      </c>
      <c r="C6" s="44">
        <v>44324</v>
      </c>
      <c r="D6" s="57" t="s">
        <v>1</v>
      </c>
      <c r="E6" s="45" t="s">
        <v>26</v>
      </c>
      <c r="F6" s="45" t="s">
        <v>218</v>
      </c>
      <c r="G6" s="45" t="s">
        <v>16</v>
      </c>
      <c r="H6" s="45" t="s">
        <v>219</v>
      </c>
      <c r="I6" s="45" t="s">
        <v>220</v>
      </c>
      <c r="J6" s="60" t="s">
        <v>221</v>
      </c>
      <c r="K6" s="61">
        <v>0.33333333333333331</v>
      </c>
    </row>
    <row r="7" spans="1:26" ht="13.5" hidden="1" customHeight="1" x14ac:dyDescent="0.2">
      <c r="A7" s="45" t="s">
        <v>181</v>
      </c>
      <c r="B7" s="45">
        <v>204</v>
      </c>
      <c r="C7" s="44">
        <v>44324</v>
      </c>
      <c r="D7" s="57" t="s">
        <v>1</v>
      </c>
      <c r="E7" s="45" t="s">
        <v>26</v>
      </c>
      <c r="F7" s="45" t="s">
        <v>222</v>
      </c>
      <c r="G7" s="45" t="s">
        <v>16</v>
      </c>
      <c r="H7" s="45" t="s">
        <v>223</v>
      </c>
      <c r="I7" s="45" t="s">
        <v>220</v>
      </c>
      <c r="J7" s="60" t="s">
        <v>224</v>
      </c>
      <c r="K7" s="61">
        <v>0.33333333333333331</v>
      </c>
    </row>
    <row r="8" spans="1:26" ht="13.5" hidden="1" customHeight="1" x14ac:dyDescent="0.2">
      <c r="A8" s="45" t="s">
        <v>181</v>
      </c>
      <c r="B8" s="45">
        <v>205</v>
      </c>
      <c r="C8" s="44">
        <v>44324</v>
      </c>
      <c r="D8" s="57" t="s">
        <v>1</v>
      </c>
      <c r="E8" s="45" t="s">
        <v>26</v>
      </c>
      <c r="F8" s="45" t="s">
        <v>225</v>
      </c>
      <c r="G8" s="45" t="s">
        <v>22</v>
      </c>
      <c r="H8" s="45" t="s">
        <v>216</v>
      </c>
      <c r="I8" s="45" t="s">
        <v>220</v>
      </c>
      <c r="J8" s="60" t="s">
        <v>226</v>
      </c>
      <c r="K8" s="61">
        <v>0.33333333333333331</v>
      </c>
    </row>
    <row r="9" spans="1:26" ht="13.5" hidden="1" customHeight="1" x14ac:dyDescent="0.2">
      <c r="A9" s="45" t="s">
        <v>181</v>
      </c>
      <c r="B9" s="45">
        <v>206</v>
      </c>
      <c r="C9" s="44">
        <v>44324</v>
      </c>
      <c r="D9" s="57" t="s">
        <v>1</v>
      </c>
      <c r="E9" s="45" t="s">
        <v>28</v>
      </c>
      <c r="F9" s="45" t="s">
        <v>227</v>
      </c>
      <c r="G9" s="45" t="s">
        <v>22</v>
      </c>
      <c r="H9" s="45" t="s">
        <v>228</v>
      </c>
      <c r="I9" s="45" t="s">
        <v>229</v>
      </c>
      <c r="J9" s="58" t="s">
        <v>230</v>
      </c>
      <c r="K9" s="59">
        <v>0.33333333333333331</v>
      </c>
    </row>
    <row r="10" spans="1:26" ht="13.5" hidden="1" customHeight="1" x14ac:dyDescent="0.2">
      <c r="A10" s="45" t="s">
        <v>181</v>
      </c>
      <c r="B10" s="45">
        <v>207</v>
      </c>
      <c r="C10" s="44">
        <v>44324</v>
      </c>
      <c r="D10" s="57" t="s">
        <v>1</v>
      </c>
      <c r="E10" s="45" t="s">
        <v>28</v>
      </c>
      <c r="F10" s="45" t="s">
        <v>231</v>
      </c>
      <c r="G10" s="45" t="s">
        <v>22</v>
      </c>
      <c r="H10" s="45" t="s">
        <v>154</v>
      </c>
      <c r="I10" s="45" t="s">
        <v>229</v>
      </c>
      <c r="J10" s="58" t="s">
        <v>232</v>
      </c>
      <c r="K10" s="59">
        <v>0.33333333333333331</v>
      </c>
    </row>
    <row r="11" spans="1:26" ht="13.5" hidden="1" customHeight="1" x14ac:dyDescent="0.2">
      <c r="A11" s="45" t="s">
        <v>181</v>
      </c>
      <c r="B11" s="45">
        <v>208</v>
      </c>
      <c r="C11" s="44">
        <v>44324</v>
      </c>
      <c r="D11" s="57" t="s">
        <v>1</v>
      </c>
      <c r="E11" s="45" t="s">
        <v>28</v>
      </c>
      <c r="F11" s="45" t="s">
        <v>154</v>
      </c>
      <c r="G11" s="45" t="s">
        <v>22</v>
      </c>
      <c r="H11" s="45" t="s">
        <v>227</v>
      </c>
      <c r="I11" s="45" t="s">
        <v>229</v>
      </c>
      <c r="J11" s="58" t="s">
        <v>233</v>
      </c>
      <c r="K11" s="59">
        <v>0.33333333333333331</v>
      </c>
    </row>
    <row r="12" spans="1:26" ht="13.5" hidden="1" customHeight="1" x14ac:dyDescent="0.2">
      <c r="A12" s="45" t="s">
        <v>181</v>
      </c>
      <c r="B12" s="45">
        <v>209</v>
      </c>
      <c r="C12" s="44">
        <v>44324</v>
      </c>
      <c r="D12" s="57" t="s">
        <v>1</v>
      </c>
      <c r="E12" s="45" t="s">
        <v>10</v>
      </c>
      <c r="F12" s="45" t="s">
        <v>231</v>
      </c>
      <c r="G12" s="45" t="s">
        <v>20</v>
      </c>
      <c r="H12" s="45" t="s">
        <v>216</v>
      </c>
      <c r="I12" s="45" t="s">
        <v>234</v>
      </c>
      <c r="J12" s="58" t="s">
        <v>235</v>
      </c>
      <c r="K12" s="59">
        <v>0.3611111111111111</v>
      </c>
    </row>
    <row r="13" spans="1:26" ht="13.5" hidden="1" customHeight="1" x14ac:dyDescent="0.2">
      <c r="A13" s="45" t="s">
        <v>181</v>
      </c>
      <c r="B13" s="45">
        <v>210</v>
      </c>
      <c r="C13" s="44">
        <v>44324</v>
      </c>
      <c r="D13" s="57" t="s">
        <v>236</v>
      </c>
      <c r="E13" s="45" t="s">
        <v>24</v>
      </c>
      <c r="F13" s="45" t="s">
        <v>237</v>
      </c>
      <c r="G13" s="45" t="s">
        <v>14</v>
      </c>
      <c r="H13" s="45" t="s">
        <v>238</v>
      </c>
      <c r="I13" s="45" t="s">
        <v>213</v>
      </c>
      <c r="J13" s="58" t="s">
        <v>239</v>
      </c>
      <c r="K13" s="59">
        <v>0.33333333333333331</v>
      </c>
    </row>
    <row r="14" spans="1:26" ht="13.5" hidden="1" customHeight="1" x14ac:dyDescent="0.2">
      <c r="A14" s="45" t="s">
        <v>181</v>
      </c>
      <c r="B14" s="45">
        <v>211</v>
      </c>
      <c r="C14" s="44">
        <v>44324</v>
      </c>
      <c r="D14" s="57" t="s">
        <v>236</v>
      </c>
      <c r="E14" s="62" t="s">
        <v>24</v>
      </c>
      <c r="F14" s="62" t="s">
        <v>240</v>
      </c>
      <c r="G14" s="63" t="s">
        <v>241</v>
      </c>
      <c r="H14" s="63" t="s">
        <v>241</v>
      </c>
      <c r="I14" s="45"/>
      <c r="J14" s="58"/>
      <c r="K14" s="59"/>
    </row>
    <row r="15" spans="1:26" ht="13.5" hidden="1" customHeight="1" x14ac:dyDescent="0.2">
      <c r="A15" s="45" t="s">
        <v>181</v>
      </c>
      <c r="B15" s="45">
        <v>212</v>
      </c>
      <c r="C15" s="44">
        <v>44324</v>
      </c>
      <c r="D15" s="57" t="s">
        <v>236</v>
      </c>
      <c r="E15" s="45" t="s">
        <v>26</v>
      </c>
      <c r="F15" s="45" t="s">
        <v>242</v>
      </c>
      <c r="G15" s="45" t="s">
        <v>16</v>
      </c>
      <c r="H15" s="45" t="s">
        <v>243</v>
      </c>
      <c r="I15" s="45" t="s">
        <v>220</v>
      </c>
      <c r="J15" s="58" t="s">
        <v>221</v>
      </c>
      <c r="K15" s="59">
        <v>0.3611111111111111</v>
      </c>
    </row>
    <row r="16" spans="1:26" ht="13.5" hidden="1" customHeight="1" x14ac:dyDescent="0.2">
      <c r="A16" s="45" t="s">
        <v>181</v>
      </c>
      <c r="B16" s="45">
        <v>213</v>
      </c>
      <c r="C16" s="44">
        <v>44324</v>
      </c>
      <c r="D16" s="57" t="s">
        <v>236</v>
      </c>
      <c r="E16" s="45" t="s">
        <v>26</v>
      </c>
      <c r="F16" s="45" t="s">
        <v>244</v>
      </c>
      <c r="G16" s="45" t="s">
        <v>20</v>
      </c>
      <c r="H16" s="45" t="s">
        <v>245</v>
      </c>
      <c r="I16" s="45" t="s">
        <v>220</v>
      </c>
      <c r="J16" s="58" t="s">
        <v>224</v>
      </c>
      <c r="K16" s="59">
        <v>0.3611111111111111</v>
      </c>
    </row>
    <row r="17" spans="1:11" ht="13.5" hidden="1" customHeight="1" x14ac:dyDescent="0.2">
      <c r="A17" s="45" t="s">
        <v>181</v>
      </c>
      <c r="B17" s="45">
        <v>214</v>
      </c>
      <c r="C17" s="44">
        <v>44324</v>
      </c>
      <c r="D17" s="57" t="s">
        <v>236</v>
      </c>
      <c r="E17" s="45" t="s">
        <v>26</v>
      </c>
      <c r="F17" s="45" t="s">
        <v>246</v>
      </c>
      <c r="G17" s="45" t="s">
        <v>8</v>
      </c>
      <c r="H17" s="45" t="s">
        <v>238</v>
      </c>
      <c r="I17" s="45" t="s">
        <v>220</v>
      </c>
      <c r="J17" s="58" t="s">
        <v>226</v>
      </c>
      <c r="K17" s="59">
        <v>0.3611111111111111</v>
      </c>
    </row>
    <row r="18" spans="1:11" ht="13.5" hidden="1" customHeight="1" x14ac:dyDescent="0.2">
      <c r="A18" s="45" t="s">
        <v>181</v>
      </c>
      <c r="B18" s="45">
        <v>215</v>
      </c>
      <c r="C18" s="44">
        <v>44324</v>
      </c>
      <c r="D18" s="57" t="s">
        <v>236</v>
      </c>
      <c r="E18" s="45" t="s">
        <v>26</v>
      </c>
      <c r="F18" s="45" t="s">
        <v>247</v>
      </c>
      <c r="G18" s="45" t="s">
        <v>22</v>
      </c>
      <c r="H18" s="45" t="s">
        <v>248</v>
      </c>
      <c r="I18" s="45" t="s">
        <v>220</v>
      </c>
      <c r="J18" s="58" t="s">
        <v>249</v>
      </c>
      <c r="K18" s="59">
        <v>0.3611111111111111</v>
      </c>
    </row>
    <row r="19" spans="1:11" ht="13.5" hidden="1" customHeight="1" x14ac:dyDescent="0.2">
      <c r="A19" s="45" t="s">
        <v>181</v>
      </c>
      <c r="B19" s="45">
        <v>216</v>
      </c>
      <c r="C19" s="44">
        <v>44324</v>
      </c>
      <c r="D19" s="57" t="s">
        <v>236</v>
      </c>
      <c r="E19" s="45" t="s">
        <v>28</v>
      </c>
      <c r="F19" s="45" t="s">
        <v>238</v>
      </c>
      <c r="G19" s="45" t="s">
        <v>16</v>
      </c>
      <c r="H19" s="45" t="s">
        <v>250</v>
      </c>
      <c r="I19" s="45" t="s">
        <v>229</v>
      </c>
      <c r="J19" s="58" t="s">
        <v>251</v>
      </c>
      <c r="K19" s="59">
        <v>0.33333333333333331</v>
      </c>
    </row>
    <row r="20" spans="1:11" ht="13.5" hidden="1" customHeight="1" x14ac:dyDescent="0.2">
      <c r="A20" s="45" t="s">
        <v>181</v>
      </c>
      <c r="B20" s="45">
        <v>217</v>
      </c>
      <c r="C20" s="44">
        <v>44324</v>
      </c>
      <c r="D20" s="57" t="s">
        <v>236</v>
      </c>
      <c r="E20" s="45" t="s">
        <v>28</v>
      </c>
      <c r="F20" s="45" t="s">
        <v>252</v>
      </c>
      <c r="G20" s="45" t="s">
        <v>10</v>
      </c>
      <c r="H20" s="45" t="s">
        <v>252</v>
      </c>
      <c r="I20" s="45" t="s">
        <v>229</v>
      </c>
      <c r="J20" s="58" t="s">
        <v>230</v>
      </c>
      <c r="K20" s="59">
        <v>0.3611111111111111</v>
      </c>
    </row>
    <row r="21" spans="1:11" ht="13.5" hidden="1" customHeight="1" x14ac:dyDescent="0.2">
      <c r="A21" s="45" t="s">
        <v>181</v>
      </c>
      <c r="B21" s="45">
        <v>218</v>
      </c>
      <c r="C21" s="44">
        <v>44324</v>
      </c>
      <c r="D21" s="57" t="s">
        <v>236</v>
      </c>
      <c r="E21" s="45" t="s">
        <v>28</v>
      </c>
      <c r="F21" s="45" t="s">
        <v>248</v>
      </c>
      <c r="G21" s="45" t="s">
        <v>22</v>
      </c>
      <c r="H21" s="45" t="s">
        <v>245</v>
      </c>
      <c r="I21" s="45" t="s">
        <v>229</v>
      </c>
      <c r="J21" s="58" t="s">
        <v>232</v>
      </c>
      <c r="K21" s="59">
        <v>0.3611111111111111</v>
      </c>
    </row>
    <row r="22" spans="1:11" ht="13.5" hidden="1" customHeight="1" x14ac:dyDescent="0.2">
      <c r="A22" s="45" t="s">
        <v>181</v>
      </c>
      <c r="B22" s="45">
        <v>219</v>
      </c>
      <c r="C22" s="44">
        <v>44324</v>
      </c>
      <c r="D22" s="57" t="s">
        <v>236</v>
      </c>
      <c r="E22" s="45" t="s">
        <v>18</v>
      </c>
      <c r="F22" s="45" t="s">
        <v>253</v>
      </c>
      <c r="G22" s="45" t="s">
        <v>22</v>
      </c>
      <c r="H22" s="45" t="s">
        <v>238</v>
      </c>
      <c r="I22" s="45" t="s">
        <v>234</v>
      </c>
      <c r="J22" s="58" t="s">
        <v>235</v>
      </c>
      <c r="K22" s="59">
        <v>0.33333333333333331</v>
      </c>
    </row>
    <row r="23" spans="1:11" ht="13.5" customHeight="1" x14ac:dyDescent="0.2">
      <c r="A23" s="115" t="s">
        <v>181</v>
      </c>
      <c r="B23" s="115">
        <v>220</v>
      </c>
      <c r="C23" s="116">
        <v>44324</v>
      </c>
      <c r="D23" s="119" t="s">
        <v>254</v>
      </c>
      <c r="E23" s="115" t="s">
        <v>24</v>
      </c>
      <c r="F23" s="139" t="s">
        <v>255</v>
      </c>
      <c r="G23" s="115" t="s">
        <v>14</v>
      </c>
      <c r="H23" s="115" t="s">
        <v>256</v>
      </c>
      <c r="I23" s="115" t="s">
        <v>213</v>
      </c>
      <c r="J23" s="58" t="s">
        <v>257</v>
      </c>
      <c r="K23" s="59">
        <v>0.3611111111111111</v>
      </c>
    </row>
    <row r="24" spans="1:11" s="130" customFormat="1" ht="13.5" customHeight="1" x14ac:dyDescent="0.2">
      <c r="A24" s="136" t="s">
        <v>181</v>
      </c>
      <c r="B24" s="136">
        <v>221</v>
      </c>
      <c r="C24" s="135">
        <v>44324</v>
      </c>
      <c r="D24" s="134" t="s">
        <v>254</v>
      </c>
      <c r="E24" s="136" t="s">
        <v>24</v>
      </c>
      <c r="F24" s="133" t="s">
        <v>258</v>
      </c>
      <c r="G24" s="136" t="s">
        <v>14</v>
      </c>
      <c r="H24" s="136" t="s">
        <v>259</v>
      </c>
      <c r="I24" s="136" t="s">
        <v>213</v>
      </c>
      <c r="J24" s="132" t="s">
        <v>260</v>
      </c>
      <c r="K24" s="131">
        <v>0.3611111111111111</v>
      </c>
    </row>
    <row r="25" spans="1:11" ht="13.5" hidden="1" customHeight="1" x14ac:dyDescent="0.2">
      <c r="A25" s="45" t="s">
        <v>181</v>
      </c>
      <c r="B25" s="45">
        <v>231</v>
      </c>
      <c r="C25" s="44">
        <v>44324</v>
      </c>
      <c r="D25" s="57" t="s">
        <v>3</v>
      </c>
      <c r="E25" s="45" t="s">
        <v>24</v>
      </c>
      <c r="F25" s="45" t="s">
        <v>278</v>
      </c>
      <c r="G25" s="45" t="s">
        <v>14</v>
      </c>
      <c r="H25" s="45" t="s">
        <v>279</v>
      </c>
      <c r="I25" s="45" t="s">
        <v>213</v>
      </c>
      <c r="J25" s="58" t="s">
        <v>257</v>
      </c>
      <c r="K25" s="59">
        <v>0.3888888888888889</v>
      </c>
    </row>
    <row r="26" spans="1:11" ht="13.5" hidden="1" customHeight="1" x14ac:dyDescent="0.2">
      <c r="A26" s="45" t="s">
        <v>181</v>
      </c>
      <c r="B26" s="45">
        <v>232</v>
      </c>
      <c r="C26" s="44">
        <v>44324</v>
      </c>
      <c r="D26" s="57" t="s">
        <v>3</v>
      </c>
      <c r="E26" s="45" t="s">
        <v>24</v>
      </c>
      <c r="F26" s="45" t="s">
        <v>280</v>
      </c>
      <c r="G26" s="45" t="s">
        <v>14</v>
      </c>
      <c r="H26" s="45" t="s">
        <v>281</v>
      </c>
      <c r="I26" s="45" t="s">
        <v>213</v>
      </c>
      <c r="J26" s="58" t="s">
        <v>260</v>
      </c>
      <c r="K26" s="59">
        <v>0.3888888888888889</v>
      </c>
    </row>
    <row r="27" spans="1:11" ht="13.5" hidden="1" customHeight="1" x14ac:dyDescent="0.2">
      <c r="A27" s="45" t="s">
        <v>181</v>
      </c>
      <c r="B27" s="45">
        <v>233</v>
      </c>
      <c r="C27" s="44">
        <v>44324</v>
      </c>
      <c r="D27" s="57" t="s">
        <v>3</v>
      </c>
      <c r="E27" s="45" t="s">
        <v>26</v>
      </c>
      <c r="F27" s="45" t="s">
        <v>282</v>
      </c>
      <c r="G27" s="45" t="s">
        <v>16</v>
      </c>
      <c r="H27" s="45" t="s">
        <v>283</v>
      </c>
      <c r="I27" s="45" t="s">
        <v>220</v>
      </c>
      <c r="J27" s="58" t="s">
        <v>284</v>
      </c>
      <c r="K27" s="59">
        <v>0.33333333333333331</v>
      </c>
    </row>
    <row r="28" spans="1:11" ht="13.5" hidden="1" customHeight="1" x14ac:dyDescent="0.2">
      <c r="A28" s="45" t="s">
        <v>181</v>
      </c>
      <c r="B28" s="45">
        <v>234</v>
      </c>
      <c r="C28" s="44">
        <v>44324</v>
      </c>
      <c r="D28" s="57" t="s">
        <v>3</v>
      </c>
      <c r="E28" s="45" t="s">
        <v>26</v>
      </c>
      <c r="F28" s="45" t="s">
        <v>285</v>
      </c>
      <c r="G28" s="45" t="s">
        <v>16</v>
      </c>
      <c r="H28" s="45" t="s">
        <v>286</v>
      </c>
      <c r="I28" s="45" t="s">
        <v>220</v>
      </c>
      <c r="J28" s="58" t="s">
        <v>287</v>
      </c>
      <c r="K28" s="59">
        <v>0.33333333333333331</v>
      </c>
    </row>
    <row r="29" spans="1:11" ht="13.5" hidden="1" customHeight="1" x14ac:dyDescent="0.2">
      <c r="A29" s="45" t="s">
        <v>181</v>
      </c>
      <c r="B29" s="45">
        <v>235</v>
      </c>
      <c r="C29" s="44">
        <v>44324</v>
      </c>
      <c r="D29" s="57" t="s">
        <v>3</v>
      </c>
      <c r="E29" s="45" t="s">
        <v>26</v>
      </c>
      <c r="F29" s="45" t="s">
        <v>288</v>
      </c>
      <c r="G29" s="45" t="s">
        <v>22</v>
      </c>
      <c r="H29" s="45" t="s">
        <v>281</v>
      </c>
      <c r="I29" s="45" t="s">
        <v>220</v>
      </c>
      <c r="J29" s="58" t="s">
        <v>284</v>
      </c>
      <c r="K29" s="59">
        <v>0.3611111111111111</v>
      </c>
    </row>
    <row r="30" spans="1:11" ht="13.5" hidden="1" customHeight="1" x14ac:dyDescent="0.2">
      <c r="A30" s="45" t="s">
        <v>181</v>
      </c>
      <c r="B30" s="45">
        <v>236</v>
      </c>
      <c r="C30" s="44">
        <v>44324</v>
      </c>
      <c r="D30" s="57" t="s">
        <v>3</v>
      </c>
      <c r="E30" s="45" t="s">
        <v>26</v>
      </c>
      <c r="F30" s="45" t="s">
        <v>289</v>
      </c>
      <c r="G30" s="45" t="s">
        <v>28</v>
      </c>
      <c r="H30" s="45" t="s">
        <v>279</v>
      </c>
      <c r="I30" s="45" t="s">
        <v>220</v>
      </c>
      <c r="J30" s="58" t="s">
        <v>287</v>
      </c>
      <c r="K30" s="59">
        <v>0.3611111111111111</v>
      </c>
    </row>
    <row r="31" spans="1:11" ht="13.5" hidden="1" customHeight="1" x14ac:dyDescent="0.2">
      <c r="A31" s="45" t="s">
        <v>181</v>
      </c>
      <c r="B31" s="45">
        <v>237</v>
      </c>
      <c r="C31" s="44">
        <v>44324</v>
      </c>
      <c r="D31" s="57" t="s">
        <v>3</v>
      </c>
      <c r="E31" s="45" t="s">
        <v>28</v>
      </c>
      <c r="F31" s="45" t="s">
        <v>290</v>
      </c>
      <c r="G31" s="45" t="s">
        <v>22</v>
      </c>
      <c r="H31" s="45" t="s">
        <v>290</v>
      </c>
      <c r="I31" s="45" t="s">
        <v>229</v>
      </c>
      <c r="J31" s="58" t="s">
        <v>291</v>
      </c>
      <c r="K31" s="59">
        <v>0.3888888888888889</v>
      </c>
    </row>
    <row r="32" spans="1:11" ht="13.5" hidden="1" customHeight="1" x14ac:dyDescent="0.2">
      <c r="A32" s="45" t="s">
        <v>181</v>
      </c>
      <c r="B32" s="45">
        <v>238</v>
      </c>
      <c r="C32" s="44">
        <v>44324</v>
      </c>
      <c r="D32" s="57" t="s">
        <v>3</v>
      </c>
      <c r="E32" s="45" t="s">
        <v>28</v>
      </c>
      <c r="F32" s="64" t="s">
        <v>292</v>
      </c>
      <c r="G32" s="45" t="s">
        <v>10</v>
      </c>
      <c r="H32" s="45" t="s">
        <v>293</v>
      </c>
      <c r="I32" s="45" t="s">
        <v>229</v>
      </c>
      <c r="J32" s="58" t="s">
        <v>273</v>
      </c>
      <c r="K32" s="59">
        <v>0.41666666666666669</v>
      </c>
    </row>
    <row r="33" spans="1:11" ht="13.5" hidden="1" customHeight="1" x14ac:dyDescent="0.2">
      <c r="A33" s="45" t="s">
        <v>181</v>
      </c>
      <c r="B33" s="45">
        <v>239</v>
      </c>
      <c r="C33" s="44">
        <v>44325</v>
      </c>
      <c r="D33" s="45" t="s">
        <v>1</v>
      </c>
      <c r="E33" s="45" t="s">
        <v>8</v>
      </c>
      <c r="F33" s="45" t="s">
        <v>154</v>
      </c>
      <c r="G33" s="45" t="s">
        <v>12</v>
      </c>
      <c r="H33" s="45" t="s">
        <v>154</v>
      </c>
      <c r="I33" s="45" t="s">
        <v>294</v>
      </c>
      <c r="J33" s="58" t="s">
        <v>295</v>
      </c>
      <c r="K33" s="59">
        <v>0.33333333333333331</v>
      </c>
    </row>
    <row r="34" spans="1:11" ht="13.5" hidden="1" customHeight="1" x14ac:dyDescent="0.2">
      <c r="A34" s="45" t="s">
        <v>181</v>
      </c>
      <c r="B34" s="45">
        <v>240</v>
      </c>
      <c r="C34" s="44">
        <v>44325</v>
      </c>
      <c r="D34" s="45" t="s">
        <v>236</v>
      </c>
      <c r="E34" s="45" t="s">
        <v>8</v>
      </c>
      <c r="F34" s="45" t="s">
        <v>252</v>
      </c>
      <c r="G34" s="45" t="s">
        <v>12</v>
      </c>
      <c r="H34" s="45" t="s">
        <v>238</v>
      </c>
      <c r="I34" s="45" t="s">
        <v>294</v>
      </c>
      <c r="J34" s="58" t="s">
        <v>296</v>
      </c>
      <c r="K34" s="59">
        <v>0.33333333333333331</v>
      </c>
    </row>
    <row r="35" spans="1:11" ht="13.5" hidden="1" customHeight="1" x14ac:dyDescent="0.2">
      <c r="A35" s="45" t="s">
        <v>181</v>
      </c>
      <c r="B35" s="45">
        <v>241</v>
      </c>
      <c r="C35" s="44">
        <v>44325</v>
      </c>
      <c r="D35" s="45" t="s">
        <v>236</v>
      </c>
      <c r="E35" s="45" t="s">
        <v>8</v>
      </c>
      <c r="F35" s="45" t="s">
        <v>297</v>
      </c>
      <c r="G35" s="45" t="s">
        <v>12</v>
      </c>
      <c r="H35" s="45" t="s">
        <v>245</v>
      </c>
      <c r="I35" s="45" t="s">
        <v>294</v>
      </c>
      <c r="J35" s="58" t="s">
        <v>298</v>
      </c>
      <c r="K35" s="59">
        <v>0.33333333333333331</v>
      </c>
    </row>
    <row r="36" spans="1:11" ht="13.5" hidden="1" customHeight="1" x14ac:dyDescent="0.2">
      <c r="A36" s="45" t="s">
        <v>181</v>
      </c>
      <c r="B36" s="45">
        <v>245</v>
      </c>
      <c r="C36" s="44">
        <v>44325</v>
      </c>
      <c r="D36" s="45" t="s">
        <v>3</v>
      </c>
      <c r="E36" s="45" t="s">
        <v>8</v>
      </c>
      <c r="F36" s="45" t="s">
        <v>279</v>
      </c>
      <c r="G36" s="45" t="s">
        <v>12</v>
      </c>
      <c r="H36" s="45" t="s">
        <v>279</v>
      </c>
      <c r="I36" s="45" t="s">
        <v>294</v>
      </c>
      <c r="J36" s="58" t="s">
        <v>300</v>
      </c>
      <c r="K36" s="59">
        <v>0.3888888888888889</v>
      </c>
    </row>
    <row r="37" spans="1:11" ht="13.5" hidden="1" customHeight="1" x14ac:dyDescent="0.2">
      <c r="A37" s="45" t="s">
        <v>181</v>
      </c>
      <c r="B37" s="45">
        <v>246</v>
      </c>
      <c r="C37" s="44">
        <v>44325</v>
      </c>
      <c r="D37" s="45" t="s">
        <v>3</v>
      </c>
      <c r="E37" s="45" t="s">
        <v>8</v>
      </c>
      <c r="F37" s="45" t="s">
        <v>301</v>
      </c>
      <c r="G37" s="45" t="s">
        <v>12</v>
      </c>
      <c r="H37" s="45" t="s">
        <v>281</v>
      </c>
      <c r="I37" s="45" t="s">
        <v>294</v>
      </c>
      <c r="J37" s="58" t="s">
        <v>300</v>
      </c>
      <c r="K37" s="59">
        <v>0.41666666666666669</v>
      </c>
    </row>
    <row r="38" spans="1:11" ht="13.5" hidden="1" customHeight="1" x14ac:dyDescent="0.2">
      <c r="A38" s="45" t="s">
        <v>183</v>
      </c>
      <c r="B38" s="45">
        <v>301</v>
      </c>
      <c r="C38" s="44">
        <v>44331</v>
      </c>
      <c r="D38" s="45" t="s">
        <v>1</v>
      </c>
      <c r="E38" s="45" t="s">
        <v>10</v>
      </c>
      <c r="F38" s="45" t="s">
        <v>231</v>
      </c>
      <c r="G38" s="45" t="s">
        <v>22</v>
      </c>
      <c r="H38" s="45" t="s">
        <v>154</v>
      </c>
      <c r="I38" s="45" t="s">
        <v>302</v>
      </c>
      <c r="J38" s="60" t="s">
        <v>303</v>
      </c>
      <c r="K38" s="61">
        <v>0.33333333333333331</v>
      </c>
    </row>
    <row r="39" spans="1:11" ht="13.5" hidden="1" customHeight="1" x14ac:dyDescent="0.2">
      <c r="A39" s="45" t="s">
        <v>183</v>
      </c>
      <c r="B39" s="45">
        <v>302</v>
      </c>
      <c r="C39" s="44">
        <v>44331</v>
      </c>
      <c r="D39" s="45" t="s">
        <v>1</v>
      </c>
      <c r="E39" s="45" t="s">
        <v>14</v>
      </c>
      <c r="F39" s="45" t="s">
        <v>154</v>
      </c>
      <c r="G39" s="45" t="s">
        <v>26</v>
      </c>
      <c r="H39" s="45" t="s">
        <v>222</v>
      </c>
      <c r="I39" s="45" t="s">
        <v>304</v>
      </c>
      <c r="J39" s="60" t="s">
        <v>305</v>
      </c>
      <c r="K39" s="61">
        <v>0.33333333333333331</v>
      </c>
    </row>
    <row r="40" spans="1:11" ht="13.5" hidden="1" customHeight="1" x14ac:dyDescent="0.2">
      <c r="A40" s="45" t="s">
        <v>183</v>
      </c>
      <c r="B40" s="45">
        <v>303</v>
      </c>
      <c r="C40" s="44">
        <v>44331</v>
      </c>
      <c r="D40" s="45" t="s">
        <v>1</v>
      </c>
      <c r="E40" s="45" t="s">
        <v>14</v>
      </c>
      <c r="F40" s="45" t="s">
        <v>216</v>
      </c>
      <c r="G40" s="45" t="s">
        <v>26</v>
      </c>
      <c r="H40" s="45" t="s">
        <v>225</v>
      </c>
      <c r="I40" s="45" t="s">
        <v>304</v>
      </c>
      <c r="J40" s="60" t="s">
        <v>306</v>
      </c>
      <c r="K40" s="61">
        <v>0.33333333333333331</v>
      </c>
    </row>
    <row r="41" spans="1:11" ht="13.5" hidden="1" customHeight="1" x14ac:dyDescent="0.2">
      <c r="A41" s="45" t="s">
        <v>183</v>
      </c>
      <c r="B41" s="45">
        <v>304</v>
      </c>
      <c r="C41" s="44">
        <v>44331</v>
      </c>
      <c r="D41" s="45" t="s">
        <v>1</v>
      </c>
      <c r="E41" s="45" t="s">
        <v>16</v>
      </c>
      <c r="F41" s="45" t="s">
        <v>219</v>
      </c>
      <c r="G41" s="45" t="s">
        <v>24</v>
      </c>
      <c r="H41" s="45" t="s">
        <v>212</v>
      </c>
      <c r="I41" s="45" t="s">
        <v>307</v>
      </c>
      <c r="J41" s="60" t="s">
        <v>308</v>
      </c>
      <c r="K41" s="61">
        <v>0.33333333333333331</v>
      </c>
    </row>
    <row r="42" spans="1:11" ht="13.5" hidden="1" customHeight="1" x14ac:dyDescent="0.2">
      <c r="A42" s="45" t="s">
        <v>183</v>
      </c>
      <c r="B42" s="45">
        <v>305</v>
      </c>
      <c r="C42" s="44">
        <v>44331</v>
      </c>
      <c r="D42" s="45" t="s">
        <v>1</v>
      </c>
      <c r="E42" s="45" t="s">
        <v>16</v>
      </c>
      <c r="F42" s="45" t="s">
        <v>223</v>
      </c>
      <c r="G42" s="45" t="s">
        <v>24</v>
      </c>
      <c r="H42" s="45" t="s">
        <v>215</v>
      </c>
      <c r="I42" s="45" t="s">
        <v>307</v>
      </c>
      <c r="J42" s="60" t="s">
        <v>309</v>
      </c>
      <c r="K42" s="61">
        <v>0.33333333333333331</v>
      </c>
    </row>
    <row r="43" spans="1:11" ht="13.5" hidden="1" customHeight="1" x14ac:dyDescent="0.2">
      <c r="A43" s="45" t="s">
        <v>183</v>
      </c>
      <c r="B43" s="45">
        <v>306</v>
      </c>
      <c r="C43" s="44">
        <v>44331</v>
      </c>
      <c r="D43" s="57" t="s">
        <v>1</v>
      </c>
      <c r="E43" s="45" t="s">
        <v>20</v>
      </c>
      <c r="F43" s="45" t="s">
        <v>216</v>
      </c>
      <c r="G43" s="45" t="s">
        <v>8</v>
      </c>
      <c r="H43" s="45" t="s">
        <v>154</v>
      </c>
      <c r="I43" s="45" t="s">
        <v>310</v>
      </c>
      <c r="J43" s="60" t="s">
        <v>311</v>
      </c>
      <c r="K43" s="61">
        <v>0.33333333333333331</v>
      </c>
    </row>
    <row r="44" spans="1:11" ht="13.5" hidden="1" customHeight="1" x14ac:dyDescent="0.2">
      <c r="A44" s="45" t="s">
        <v>183</v>
      </c>
      <c r="B44" s="45">
        <v>307</v>
      </c>
      <c r="C44" s="44">
        <v>44331</v>
      </c>
      <c r="D44" s="45" t="s">
        <v>1</v>
      </c>
      <c r="E44" s="45" t="s">
        <v>22</v>
      </c>
      <c r="F44" s="45" t="s">
        <v>216</v>
      </c>
      <c r="G44" s="45" t="s">
        <v>28</v>
      </c>
      <c r="H44" s="45" t="s">
        <v>227</v>
      </c>
      <c r="I44" s="45" t="s">
        <v>312</v>
      </c>
      <c r="J44" s="60" t="s">
        <v>313</v>
      </c>
      <c r="K44" s="61">
        <v>0.33333333333333331</v>
      </c>
    </row>
    <row r="45" spans="1:11" ht="13.5" hidden="1" customHeight="1" x14ac:dyDescent="0.2">
      <c r="A45" s="45" t="s">
        <v>183</v>
      </c>
      <c r="B45" s="45">
        <v>308</v>
      </c>
      <c r="C45" s="44">
        <v>44331</v>
      </c>
      <c r="D45" s="45" t="s">
        <v>1</v>
      </c>
      <c r="E45" s="45" t="s">
        <v>22</v>
      </c>
      <c r="F45" s="45" t="s">
        <v>227</v>
      </c>
      <c r="G45" s="45" t="s">
        <v>28</v>
      </c>
      <c r="H45" s="45" t="s">
        <v>231</v>
      </c>
      <c r="I45" s="45" t="s">
        <v>312</v>
      </c>
      <c r="J45" s="60" t="s">
        <v>314</v>
      </c>
      <c r="K45" s="61">
        <v>0.33333333333333331</v>
      </c>
    </row>
    <row r="46" spans="1:11" ht="13.5" hidden="1" customHeight="1" x14ac:dyDescent="0.2">
      <c r="A46" s="45" t="s">
        <v>183</v>
      </c>
      <c r="B46" s="45">
        <v>309</v>
      </c>
      <c r="C46" s="44">
        <v>44331</v>
      </c>
      <c r="D46" s="45" t="s">
        <v>1</v>
      </c>
      <c r="E46" s="45" t="s">
        <v>22</v>
      </c>
      <c r="F46" s="45" t="s">
        <v>228</v>
      </c>
      <c r="G46" s="45" t="s">
        <v>28</v>
      </c>
      <c r="H46" s="45" t="s">
        <v>154</v>
      </c>
      <c r="I46" s="45" t="s">
        <v>312</v>
      </c>
      <c r="J46" s="60" t="s">
        <v>315</v>
      </c>
      <c r="K46" s="61">
        <v>0.33333333333333331</v>
      </c>
    </row>
    <row r="47" spans="1:11" ht="13.5" hidden="1" customHeight="1" x14ac:dyDescent="0.2">
      <c r="A47" s="45" t="s">
        <v>183</v>
      </c>
      <c r="B47" s="45">
        <v>310</v>
      </c>
      <c r="C47" s="44">
        <v>44332</v>
      </c>
      <c r="D47" s="45" t="s">
        <v>1</v>
      </c>
      <c r="E47" s="45" t="s">
        <v>12</v>
      </c>
      <c r="F47" s="45" t="s">
        <v>154</v>
      </c>
      <c r="G47" s="45" t="s">
        <v>26</v>
      </c>
      <c r="H47" s="45" t="s">
        <v>218</v>
      </c>
      <c r="I47" s="45" t="s">
        <v>12</v>
      </c>
      <c r="J47" s="60" t="s">
        <v>316</v>
      </c>
      <c r="K47" s="61">
        <v>0.33333333333333331</v>
      </c>
    </row>
    <row r="48" spans="1:11" ht="13.5" hidden="1" customHeight="1" x14ac:dyDescent="0.2">
      <c r="A48" s="45" t="s">
        <v>183</v>
      </c>
      <c r="B48" s="45">
        <v>311</v>
      </c>
      <c r="C48" s="44">
        <v>44331</v>
      </c>
      <c r="D48" s="57" t="s">
        <v>236</v>
      </c>
      <c r="E48" s="45" t="s">
        <v>10</v>
      </c>
      <c r="F48" s="45" t="s">
        <v>252</v>
      </c>
      <c r="G48" s="45" t="s">
        <v>24</v>
      </c>
      <c r="H48" s="45" t="s">
        <v>237</v>
      </c>
      <c r="I48" s="45" t="s">
        <v>302</v>
      </c>
      <c r="J48" s="60" t="s">
        <v>303</v>
      </c>
      <c r="K48" s="61">
        <v>0.3611111111111111</v>
      </c>
    </row>
    <row r="49" spans="1:11" ht="13.5" hidden="1" customHeight="1" x14ac:dyDescent="0.2">
      <c r="A49" s="45" t="s">
        <v>183</v>
      </c>
      <c r="B49" s="45">
        <v>312</v>
      </c>
      <c r="C49" s="44">
        <v>44331</v>
      </c>
      <c r="D49" s="45" t="s">
        <v>236</v>
      </c>
      <c r="E49" s="45" t="s">
        <v>14</v>
      </c>
      <c r="F49" s="45" t="s">
        <v>238</v>
      </c>
      <c r="G49" s="45" t="s">
        <v>18</v>
      </c>
      <c r="H49" s="45" t="s">
        <v>253</v>
      </c>
      <c r="I49" s="45" t="s">
        <v>304</v>
      </c>
      <c r="J49" s="60" t="s">
        <v>317</v>
      </c>
      <c r="K49" s="61">
        <v>0.33333333333333331</v>
      </c>
    </row>
    <row r="50" spans="1:11" ht="13.5" hidden="1" customHeight="1" x14ac:dyDescent="0.2">
      <c r="A50" s="45" t="s">
        <v>183</v>
      </c>
      <c r="B50" s="45">
        <v>313</v>
      </c>
      <c r="C50" s="44">
        <v>44331</v>
      </c>
      <c r="D50" s="45" t="s">
        <v>236</v>
      </c>
      <c r="E50" s="62" t="s">
        <v>26</v>
      </c>
      <c r="F50" s="62" t="s">
        <v>246</v>
      </c>
      <c r="G50" s="63" t="s">
        <v>241</v>
      </c>
      <c r="H50" s="63" t="s">
        <v>241</v>
      </c>
      <c r="I50" s="45"/>
      <c r="J50" s="60"/>
      <c r="K50" s="61"/>
    </row>
    <row r="51" spans="1:11" ht="13.5" hidden="1" customHeight="1" x14ac:dyDescent="0.2">
      <c r="A51" s="45" t="s">
        <v>183</v>
      </c>
      <c r="B51" s="45">
        <v>314</v>
      </c>
      <c r="C51" s="44">
        <v>44331</v>
      </c>
      <c r="D51" s="45" t="s">
        <v>236</v>
      </c>
      <c r="E51" s="45" t="s">
        <v>16</v>
      </c>
      <c r="F51" s="45" t="s">
        <v>250</v>
      </c>
      <c r="G51" s="45" t="s">
        <v>26</v>
      </c>
      <c r="H51" s="45" t="s">
        <v>244</v>
      </c>
      <c r="I51" s="45" t="s">
        <v>307</v>
      </c>
      <c r="J51" s="60" t="s">
        <v>318</v>
      </c>
      <c r="K51" s="61">
        <v>0.33333333333333331</v>
      </c>
    </row>
    <row r="52" spans="1:11" ht="13.5" hidden="1" customHeight="1" x14ac:dyDescent="0.2">
      <c r="A52" s="45" t="s">
        <v>183</v>
      </c>
      <c r="B52" s="45">
        <v>315</v>
      </c>
      <c r="C52" s="44">
        <v>44331</v>
      </c>
      <c r="D52" s="45" t="s">
        <v>236</v>
      </c>
      <c r="E52" s="45" t="s">
        <v>16</v>
      </c>
      <c r="F52" s="45" t="s">
        <v>243</v>
      </c>
      <c r="G52" s="45" t="s">
        <v>24</v>
      </c>
      <c r="H52" s="45" t="s">
        <v>240</v>
      </c>
      <c r="I52" s="45" t="s">
        <v>307</v>
      </c>
      <c r="J52" s="60" t="s">
        <v>319</v>
      </c>
      <c r="K52" s="61">
        <v>0.33333333333333331</v>
      </c>
    </row>
    <row r="53" spans="1:11" ht="13.5" hidden="1" customHeight="1" x14ac:dyDescent="0.2">
      <c r="A53" s="45" t="s">
        <v>183</v>
      </c>
      <c r="B53" s="45">
        <v>316</v>
      </c>
      <c r="C53" s="44">
        <v>44331</v>
      </c>
      <c r="D53" s="45" t="s">
        <v>236</v>
      </c>
      <c r="E53" s="45" t="s">
        <v>26</v>
      </c>
      <c r="F53" s="45" t="s">
        <v>247</v>
      </c>
      <c r="G53" s="45" t="s">
        <v>28</v>
      </c>
      <c r="H53" s="45" t="s">
        <v>252</v>
      </c>
      <c r="I53" s="45" t="s">
        <v>304</v>
      </c>
      <c r="J53" s="60" t="s">
        <v>320</v>
      </c>
      <c r="K53" s="61">
        <v>0.33333333333333331</v>
      </c>
    </row>
    <row r="54" spans="1:11" ht="13.5" hidden="1" customHeight="1" x14ac:dyDescent="0.2">
      <c r="A54" s="45" t="s">
        <v>183</v>
      </c>
      <c r="B54" s="45">
        <v>317</v>
      </c>
      <c r="C54" s="44">
        <v>44331</v>
      </c>
      <c r="D54" s="57" t="s">
        <v>236</v>
      </c>
      <c r="E54" s="45" t="s">
        <v>20</v>
      </c>
      <c r="F54" s="45" t="s">
        <v>245</v>
      </c>
      <c r="G54" s="45" t="s">
        <v>8</v>
      </c>
      <c r="H54" s="45" t="s">
        <v>238</v>
      </c>
      <c r="I54" s="45" t="s">
        <v>310</v>
      </c>
      <c r="J54" s="60" t="s">
        <v>321</v>
      </c>
      <c r="K54" s="61">
        <v>0.33333333333333331</v>
      </c>
    </row>
    <row r="55" spans="1:11" ht="13.5" hidden="1" customHeight="1" x14ac:dyDescent="0.2">
      <c r="A55" s="45" t="s">
        <v>183</v>
      </c>
      <c r="B55" s="45">
        <v>318</v>
      </c>
      <c r="C55" s="44">
        <v>44331</v>
      </c>
      <c r="D55" s="45" t="s">
        <v>236</v>
      </c>
      <c r="E55" s="45" t="s">
        <v>22</v>
      </c>
      <c r="F55" s="45" t="s">
        <v>245</v>
      </c>
      <c r="G55" s="45" t="s">
        <v>8</v>
      </c>
      <c r="H55" s="45" t="s">
        <v>297</v>
      </c>
      <c r="I55" s="45" t="s">
        <v>312</v>
      </c>
      <c r="J55" s="60" t="s">
        <v>313</v>
      </c>
      <c r="K55" s="61">
        <v>0.3611111111111111</v>
      </c>
    </row>
    <row r="56" spans="1:11" ht="13.5" hidden="1" customHeight="1" x14ac:dyDescent="0.2">
      <c r="A56" s="45" t="s">
        <v>183</v>
      </c>
      <c r="B56" s="45">
        <v>319</v>
      </c>
      <c r="C56" s="44">
        <v>44331</v>
      </c>
      <c r="D56" s="45" t="s">
        <v>236</v>
      </c>
      <c r="E56" s="45" t="s">
        <v>22</v>
      </c>
      <c r="F56" s="45" t="s">
        <v>248</v>
      </c>
      <c r="G56" s="45" t="s">
        <v>28</v>
      </c>
      <c r="H56" s="45" t="s">
        <v>238</v>
      </c>
      <c r="I56" s="45" t="s">
        <v>312</v>
      </c>
      <c r="J56" s="60" t="s">
        <v>314</v>
      </c>
      <c r="K56" s="61">
        <v>0.3611111111111111</v>
      </c>
    </row>
    <row r="57" spans="1:11" ht="13.5" hidden="1" customHeight="1" x14ac:dyDescent="0.2">
      <c r="A57" s="45" t="s">
        <v>183</v>
      </c>
      <c r="B57" s="45">
        <v>320</v>
      </c>
      <c r="C57" s="44">
        <v>44331</v>
      </c>
      <c r="D57" s="45" t="s">
        <v>236</v>
      </c>
      <c r="E57" s="45" t="s">
        <v>22</v>
      </c>
      <c r="F57" s="45" t="s">
        <v>238</v>
      </c>
      <c r="G57" s="45" t="s">
        <v>26</v>
      </c>
      <c r="H57" s="45" t="s">
        <v>242</v>
      </c>
      <c r="I57" s="45" t="s">
        <v>312</v>
      </c>
      <c r="J57" s="60" t="s">
        <v>315</v>
      </c>
      <c r="K57" s="61">
        <v>0.3611111111111111</v>
      </c>
    </row>
    <row r="58" spans="1:11" ht="13.5" hidden="1" customHeight="1" x14ac:dyDescent="0.2">
      <c r="A58" s="45" t="s">
        <v>183</v>
      </c>
      <c r="B58" s="45">
        <v>321</v>
      </c>
      <c r="C58" s="44">
        <v>44332</v>
      </c>
      <c r="D58" s="45" t="s">
        <v>236</v>
      </c>
      <c r="E58" s="45" t="s">
        <v>12</v>
      </c>
      <c r="F58" s="45" t="s">
        <v>238</v>
      </c>
      <c r="G58" s="45" t="s">
        <v>8</v>
      </c>
      <c r="H58" s="45" t="s">
        <v>252</v>
      </c>
      <c r="I58" s="45" t="s">
        <v>12</v>
      </c>
      <c r="J58" s="60" t="s">
        <v>322</v>
      </c>
      <c r="K58" s="61">
        <v>0.3611111111111111</v>
      </c>
    </row>
    <row r="59" spans="1:11" ht="13.5" hidden="1" customHeight="1" x14ac:dyDescent="0.2">
      <c r="A59" s="45" t="s">
        <v>183</v>
      </c>
      <c r="B59" s="45">
        <v>322</v>
      </c>
      <c r="C59" s="44">
        <v>44332</v>
      </c>
      <c r="D59" s="45" t="s">
        <v>236</v>
      </c>
      <c r="E59" s="45" t="s">
        <v>12</v>
      </c>
      <c r="F59" s="45" t="s">
        <v>245</v>
      </c>
      <c r="G59" s="45" t="s">
        <v>28</v>
      </c>
      <c r="H59" s="45" t="s">
        <v>248</v>
      </c>
      <c r="I59" s="45" t="s">
        <v>12</v>
      </c>
      <c r="J59" s="60" t="s">
        <v>323</v>
      </c>
      <c r="K59" s="61">
        <v>0.33333333333333331</v>
      </c>
    </row>
    <row r="60" spans="1:11" ht="13.5" customHeight="1" x14ac:dyDescent="0.2">
      <c r="A60" s="115" t="s">
        <v>183</v>
      </c>
      <c r="B60" s="115">
        <v>323</v>
      </c>
      <c r="C60" s="116">
        <v>44331</v>
      </c>
      <c r="D60" s="119" t="s">
        <v>254</v>
      </c>
      <c r="E60" s="115" t="s">
        <v>10</v>
      </c>
      <c r="F60" s="115" t="s">
        <v>274</v>
      </c>
      <c r="G60" s="115" t="s">
        <v>24</v>
      </c>
      <c r="H60" s="139" t="s">
        <v>255</v>
      </c>
      <c r="I60" s="115" t="s">
        <v>302</v>
      </c>
      <c r="J60" s="58" t="s">
        <v>324</v>
      </c>
      <c r="K60" s="59">
        <v>0.33333333333333331</v>
      </c>
    </row>
    <row r="61" spans="1:11" s="130" customFormat="1" ht="13.5" customHeight="1" x14ac:dyDescent="0.2">
      <c r="A61" s="136" t="s">
        <v>183</v>
      </c>
      <c r="B61" s="136">
        <v>336</v>
      </c>
      <c r="C61" s="135">
        <v>44332</v>
      </c>
      <c r="D61" s="136" t="s">
        <v>254</v>
      </c>
      <c r="E61" s="136" t="s">
        <v>12</v>
      </c>
      <c r="F61" s="136" t="s">
        <v>274</v>
      </c>
      <c r="G61" s="136" t="s">
        <v>24</v>
      </c>
      <c r="H61" s="133" t="s">
        <v>258</v>
      </c>
      <c r="I61" s="136" t="s">
        <v>12</v>
      </c>
      <c r="J61" s="132" t="s">
        <v>330</v>
      </c>
      <c r="K61" s="131">
        <v>0.3888888888888889</v>
      </c>
    </row>
    <row r="62" spans="1:11" ht="13.5" hidden="1" customHeight="1" x14ac:dyDescent="0.2">
      <c r="A62" s="45" t="s">
        <v>183</v>
      </c>
      <c r="B62" s="45">
        <v>337</v>
      </c>
      <c r="C62" s="44">
        <v>44331</v>
      </c>
      <c r="D62" s="45" t="s">
        <v>3</v>
      </c>
      <c r="E62" s="45" t="s">
        <v>10</v>
      </c>
      <c r="F62" s="45" t="s">
        <v>293</v>
      </c>
      <c r="G62" s="45" t="s">
        <v>8</v>
      </c>
      <c r="H62" s="45" t="s">
        <v>279</v>
      </c>
      <c r="I62" s="45" t="s">
        <v>302</v>
      </c>
      <c r="J62" s="60" t="s">
        <v>324</v>
      </c>
      <c r="K62" s="61">
        <v>0.3611111111111111</v>
      </c>
    </row>
    <row r="63" spans="1:11" ht="13.5" hidden="1" customHeight="1" x14ac:dyDescent="0.2">
      <c r="A63" s="45" t="s">
        <v>183</v>
      </c>
      <c r="B63" s="45">
        <v>338</v>
      </c>
      <c r="C63" s="44">
        <v>44331</v>
      </c>
      <c r="D63" s="45" t="s">
        <v>3</v>
      </c>
      <c r="E63" s="45" t="s">
        <v>14</v>
      </c>
      <c r="F63" s="45" t="s">
        <v>279</v>
      </c>
      <c r="G63" s="45" t="s">
        <v>26</v>
      </c>
      <c r="H63" s="45" t="s">
        <v>288</v>
      </c>
      <c r="I63" s="45" t="s">
        <v>304</v>
      </c>
      <c r="J63" s="60" t="s">
        <v>325</v>
      </c>
      <c r="K63" s="61">
        <v>0.4236111111111111</v>
      </c>
    </row>
    <row r="64" spans="1:11" ht="13.5" hidden="1" customHeight="1" x14ac:dyDescent="0.2">
      <c r="A64" s="45" t="s">
        <v>183</v>
      </c>
      <c r="B64" s="45">
        <v>339</v>
      </c>
      <c r="C64" s="44">
        <v>44331</v>
      </c>
      <c r="D64" s="45" t="s">
        <v>3</v>
      </c>
      <c r="E64" s="45" t="s">
        <v>14</v>
      </c>
      <c r="F64" s="45" t="s">
        <v>281</v>
      </c>
      <c r="G64" s="45" t="s">
        <v>26</v>
      </c>
      <c r="H64" s="45" t="s">
        <v>285</v>
      </c>
      <c r="I64" s="45" t="s">
        <v>304</v>
      </c>
      <c r="J64" s="60" t="s">
        <v>326</v>
      </c>
      <c r="K64" s="61">
        <v>0.3888888888888889</v>
      </c>
    </row>
    <row r="65" spans="1:11" ht="13.5" hidden="1" customHeight="1" x14ac:dyDescent="0.2">
      <c r="A65" s="45" t="s">
        <v>183</v>
      </c>
      <c r="B65" s="45">
        <v>340</v>
      </c>
      <c r="C65" s="44">
        <v>44331</v>
      </c>
      <c r="D65" s="45" t="s">
        <v>3</v>
      </c>
      <c r="E65" s="45" t="s">
        <v>16</v>
      </c>
      <c r="F65" s="45" t="s">
        <v>283</v>
      </c>
      <c r="G65" s="45" t="s">
        <v>24</v>
      </c>
      <c r="H65" s="45" t="s">
        <v>278</v>
      </c>
      <c r="I65" s="45" t="s">
        <v>307</v>
      </c>
      <c r="J65" s="60" t="s">
        <v>309</v>
      </c>
      <c r="K65" s="61">
        <v>0.3888888888888889</v>
      </c>
    </row>
    <row r="66" spans="1:11" ht="13.5" hidden="1" customHeight="1" x14ac:dyDescent="0.2">
      <c r="A66" s="45" t="s">
        <v>183</v>
      </c>
      <c r="B66" s="45">
        <v>341</v>
      </c>
      <c r="C66" s="44">
        <v>44331</v>
      </c>
      <c r="D66" s="45" t="s">
        <v>3</v>
      </c>
      <c r="E66" s="45" t="s">
        <v>16</v>
      </c>
      <c r="F66" s="45" t="s">
        <v>286</v>
      </c>
      <c r="G66" s="45" t="s">
        <v>24</v>
      </c>
      <c r="H66" s="45" t="s">
        <v>280</v>
      </c>
      <c r="I66" s="45" t="s">
        <v>307</v>
      </c>
      <c r="J66" s="60" t="s">
        <v>308</v>
      </c>
      <c r="K66" s="61">
        <v>0.41666666666666669</v>
      </c>
    </row>
    <row r="67" spans="1:11" ht="13.5" hidden="1" customHeight="1" x14ac:dyDescent="0.2">
      <c r="A67" s="45" t="s">
        <v>183</v>
      </c>
      <c r="B67" s="45">
        <v>342</v>
      </c>
      <c r="C67" s="44">
        <v>44331</v>
      </c>
      <c r="D67" s="45" t="s">
        <v>3</v>
      </c>
      <c r="E67" s="45" t="s">
        <v>26</v>
      </c>
      <c r="F67" s="45" t="s">
        <v>289</v>
      </c>
      <c r="G67" s="45" t="s">
        <v>8</v>
      </c>
      <c r="H67" s="45" t="s">
        <v>301</v>
      </c>
      <c r="I67" s="45" t="s">
        <v>304</v>
      </c>
      <c r="J67" s="60" t="s">
        <v>325</v>
      </c>
      <c r="K67" s="61">
        <v>0.3888888888888889</v>
      </c>
    </row>
    <row r="68" spans="1:11" ht="13.5" hidden="1" customHeight="1" x14ac:dyDescent="0.2">
      <c r="A68" s="45" t="s">
        <v>183</v>
      </c>
      <c r="B68" s="45">
        <v>343</v>
      </c>
      <c r="C68" s="44">
        <v>44331</v>
      </c>
      <c r="D68" s="45" t="s">
        <v>3</v>
      </c>
      <c r="E68" s="45" t="s">
        <v>22</v>
      </c>
      <c r="F68" s="45" t="s">
        <v>281</v>
      </c>
      <c r="G68" s="45" t="s">
        <v>28</v>
      </c>
      <c r="H68" s="45" t="s">
        <v>290</v>
      </c>
      <c r="I68" s="45" t="s">
        <v>312</v>
      </c>
      <c r="J68" s="60" t="s">
        <v>332</v>
      </c>
      <c r="K68" s="61">
        <v>0.3888888888888889</v>
      </c>
    </row>
    <row r="69" spans="1:11" ht="13.5" hidden="1" customHeight="1" x14ac:dyDescent="0.2">
      <c r="A69" s="45" t="s">
        <v>183</v>
      </c>
      <c r="B69" s="45">
        <v>344</v>
      </c>
      <c r="C69" s="44">
        <v>44331</v>
      </c>
      <c r="D69" s="45" t="s">
        <v>3</v>
      </c>
      <c r="E69" s="45" t="s">
        <v>22</v>
      </c>
      <c r="F69" s="45" t="s">
        <v>290</v>
      </c>
      <c r="G69" s="45" t="s">
        <v>26</v>
      </c>
      <c r="H69" s="45" t="s">
        <v>282</v>
      </c>
      <c r="I69" s="45" t="s">
        <v>312</v>
      </c>
      <c r="J69" s="60" t="s">
        <v>333</v>
      </c>
      <c r="K69" s="61">
        <v>0.3888888888888889</v>
      </c>
    </row>
    <row r="70" spans="1:11" ht="13.5" hidden="1" customHeight="1" x14ac:dyDescent="0.2">
      <c r="A70" s="45" t="s">
        <v>183</v>
      </c>
      <c r="B70" s="45">
        <v>345</v>
      </c>
      <c r="C70" s="44">
        <v>44332</v>
      </c>
      <c r="D70" s="45" t="s">
        <v>3</v>
      </c>
      <c r="E70" s="45" t="s">
        <v>12</v>
      </c>
      <c r="F70" s="45" t="s">
        <v>279</v>
      </c>
      <c r="G70" s="45" t="s">
        <v>28</v>
      </c>
      <c r="H70" s="64" t="s">
        <v>292</v>
      </c>
      <c r="I70" s="45" t="s">
        <v>12</v>
      </c>
      <c r="J70" s="60" t="s">
        <v>331</v>
      </c>
      <c r="K70" s="61">
        <v>0.3888888888888889</v>
      </c>
    </row>
    <row r="71" spans="1:11" ht="13.5" hidden="1" customHeight="1" x14ac:dyDescent="0.2">
      <c r="A71" s="45" t="s">
        <v>183</v>
      </c>
      <c r="B71" s="45">
        <v>346</v>
      </c>
      <c r="C71" s="44">
        <v>44332</v>
      </c>
      <c r="D71" s="45" t="s">
        <v>3</v>
      </c>
      <c r="E71" s="45" t="s">
        <v>12</v>
      </c>
      <c r="F71" s="45" t="s">
        <v>281</v>
      </c>
      <c r="G71" s="45" t="s">
        <v>28</v>
      </c>
      <c r="H71" s="45" t="s">
        <v>279</v>
      </c>
      <c r="I71" s="45" t="s">
        <v>12</v>
      </c>
      <c r="J71" s="60" t="s">
        <v>330</v>
      </c>
      <c r="K71" s="61">
        <v>0.41666666666666669</v>
      </c>
    </row>
    <row r="72" spans="1:11" ht="13.5" hidden="1" customHeight="1" x14ac:dyDescent="0.2">
      <c r="A72" s="45" t="s">
        <v>189</v>
      </c>
      <c r="B72" s="45">
        <v>401</v>
      </c>
      <c r="C72" s="44">
        <v>44338</v>
      </c>
      <c r="D72" s="45" t="s">
        <v>1</v>
      </c>
      <c r="E72" s="45" t="s">
        <v>8</v>
      </c>
      <c r="F72" s="45" t="s">
        <v>154</v>
      </c>
      <c r="G72" s="45" t="s">
        <v>16</v>
      </c>
      <c r="H72" s="45" t="s">
        <v>219</v>
      </c>
      <c r="I72" s="45" t="s">
        <v>294</v>
      </c>
      <c r="J72" s="60" t="s">
        <v>295</v>
      </c>
      <c r="K72" s="61">
        <v>0.33333333333333331</v>
      </c>
    </row>
    <row r="73" spans="1:11" ht="13.5" hidden="1" customHeight="1" x14ac:dyDescent="0.2">
      <c r="A73" s="45" t="s">
        <v>189</v>
      </c>
      <c r="B73" s="45">
        <v>402</v>
      </c>
      <c r="C73" s="44">
        <v>44338</v>
      </c>
      <c r="D73" s="45" t="s">
        <v>1</v>
      </c>
      <c r="E73" s="45" t="s">
        <v>24</v>
      </c>
      <c r="F73" s="45" t="s">
        <v>212</v>
      </c>
      <c r="G73" s="45" t="s">
        <v>22</v>
      </c>
      <c r="H73" s="45" t="s">
        <v>154</v>
      </c>
      <c r="I73" s="45" t="s">
        <v>213</v>
      </c>
      <c r="J73" s="60" t="s">
        <v>214</v>
      </c>
      <c r="K73" s="61">
        <v>0.33333333333333331</v>
      </c>
    </row>
    <row r="74" spans="1:11" ht="13.5" hidden="1" customHeight="1" x14ac:dyDescent="0.2">
      <c r="A74" s="45" t="s">
        <v>189</v>
      </c>
      <c r="B74" s="45">
        <v>403</v>
      </c>
      <c r="C74" s="44">
        <v>44338</v>
      </c>
      <c r="D74" s="45" t="s">
        <v>1</v>
      </c>
      <c r="E74" s="45" t="s">
        <v>24</v>
      </c>
      <c r="F74" s="45" t="s">
        <v>215</v>
      </c>
      <c r="G74" s="45" t="s">
        <v>22</v>
      </c>
      <c r="H74" s="45" t="s">
        <v>227</v>
      </c>
      <c r="I74" s="45" t="s">
        <v>213</v>
      </c>
      <c r="J74" s="60" t="s">
        <v>217</v>
      </c>
      <c r="K74" s="61">
        <v>0.33333333333333331</v>
      </c>
    </row>
    <row r="75" spans="1:11" ht="13.5" hidden="1" customHeight="1" x14ac:dyDescent="0.2">
      <c r="A75" s="45" t="s">
        <v>189</v>
      </c>
      <c r="B75" s="45">
        <v>404</v>
      </c>
      <c r="C75" s="44">
        <v>44338</v>
      </c>
      <c r="D75" s="45" t="s">
        <v>1</v>
      </c>
      <c r="E75" s="45" t="s">
        <v>14</v>
      </c>
      <c r="F75" s="45" t="s">
        <v>154</v>
      </c>
      <c r="G75" s="45" t="s">
        <v>22</v>
      </c>
      <c r="H75" s="45" t="s">
        <v>228</v>
      </c>
      <c r="I75" s="45" t="s">
        <v>312</v>
      </c>
      <c r="J75" s="60" t="s">
        <v>313</v>
      </c>
      <c r="K75" s="61">
        <v>0.33333333333333331</v>
      </c>
    </row>
    <row r="76" spans="1:11" ht="13.5" hidden="1" customHeight="1" x14ac:dyDescent="0.2">
      <c r="A76" s="45" t="s">
        <v>189</v>
      </c>
      <c r="B76" s="45">
        <v>405</v>
      </c>
      <c r="C76" s="44">
        <v>44338</v>
      </c>
      <c r="D76" s="45" t="s">
        <v>1</v>
      </c>
      <c r="E76" s="45" t="s">
        <v>14</v>
      </c>
      <c r="F76" s="45" t="s">
        <v>216</v>
      </c>
      <c r="G76" s="45" t="s">
        <v>22</v>
      </c>
      <c r="H76" s="45" t="s">
        <v>216</v>
      </c>
      <c r="I76" s="45" t="s">
        <v>312</v>
      </c>
      <c r="J76" s="60" t="s">
        <v>314</v>
      </c>
      <c r="K76" s="61">
        <v>0.33333333333333331</v>
      </c>
    </row>
    <row r="77" spans="1:11" ht="13.5" hidden="1" customHeight="1" x14ac:dyDescent="0.2">
      <c r="A77" s="45" t="s">
        <v>189</v>
      </c>
      <c r="B77" s="45">
        <v>406</v>
      </c>
      <c r="C77" s="44">
        <v>44338</v>
      </c>
      <c r="D77" s="45" t="s">
        <v>1</v>
      </c>
      <c r="E77" s="45" t="s">
        <v>26</v>
      </c>
      <c r="F77" s="45" t="s">
        <v>218</v>
      </c>
      <c r="G77" s="45" t="s">
        <v>28</v>
      </c>
      <c r="H77" s="45" t="s">
        <v>231</v>
      </c>
      <c r="I77" s="45" t="s">
        <v>220</v>
      </c>
      <c r="J77" s="60" t="s">
        <v>221</v>
      </c>
      <c r="K77" s="61">
        <v>0.33333333333333331</v>
      </c>
    </row>
    <row r="78" spans="1:11" ht="13.5" hidden="1" customHeight="1" x14ac:dyDescent="0.2">
      <c r="A78" s="45" t="s">
        <v>189</v>
      </c>
      <c r="B78" s="45">
        <v>407</v>
      </c>
      <c r="C78" s="44">
        <v>44338</v>
      </c>
      <c r="D78" s="45" t="s">
        <v>1</v>
      </c>
      <c r="E78" s="45" t="s">
        <v>26</v>
      </c>
      <c r="F78" s="45" t="s">
        <v>222</v>
      </c>
      <c r="G78" s="45" t="s">
        <v>28</v>
      </c>
      <c r="H78" s="45" t="s">
        <v>227</v>
      </c>
      <c r="I78" s="45" t="s">
        <v>220</v>
      </c>
      <c r="J78" s="60" t="s">
        <v>224</v>
      </c>
      <c r="K78" s="61">
        <v>0.33333333333333331</v>
      </c>
    </row>
    <row r="79" spans="1:11" ht="13.5" hidden="1" customHeight="1" x14ac:dyDescent="0.2">
      <c r="A79" s="45" t="s">
        <v>189</v>
      </c>
      <c r="B79" s="45">
        <v>408</v>
      </c>
      <c r="C79" s="44">
        <v>44338</v>
      </c>
      <c r="D79" s="45" t="s">
        <v>1</v>
      </c>
      <c r="E79" s="45" t="s">
        <v>26</v>
      </c>
      <c r="F79" s="45" t="s">
        <v>225</v>
      </c>
      <c r="G79" s="45" t="s">
        <v>16</v>
      </c>
      <c r="H79" s="45" t="s">
        <v>223</v>
      </c>
      <c r="I79" s="45" t="s">
        <v>220</v>
      </c>
      <c r="J79" s="60" t="s">
        <v>226</v>
      </c>
      <c r="K79" s="61">
        <v>0.33333333333333331</v>
      </c>
    </row>
    <row r="80" spans="1:11" ht="13.5" hidden="1" customHeight="1" x14ac:dyDescent="0.2">
      <c r="A80" s="45" t="s">
        <v>189</v>
      </c>
      <c r="B80" s="45">
        <v>409</v>
      </c>
      <c r="C80" s="44">
        <v>44338</v>
      </c>
      <c r="D80" s="45" t="s">
        <v>236</v>
      </c>
      <c r="E80" s="45" t="s">
        <v>8</v>
      </c>
      <c r="F80" s="45" t="s">
        <v>238</v>
      </c>
      <c r="G80" s="45" t="s">
        <v>16</v>
      </c>
      <c r="H80" s="45" t="s">
        <v>250</v>
      </c>
      <c r="I80" s="45" t="s">
        <v>294</v>
      </c>
      <c r="J80" s="60" t="s">
        <v>296</v>
      </c>
      <c r="K80" s="61">
        <v>0.33333333333333331</v>
      </c>
    </row>
    <row r="81" spans="1:26" ht="13.5" hidden="1" customHeight="1" x14ac:dyDescent="0.2">
      <c r="A81" s="45" t="s">
        <v>189</v>
      </c>
      <c r="B81" s="45">
        <v>410</v>
      </c>
      <c r="C81" s="44">
        <v>44338</v>
      </c>
      <c r="D81" s="45" t="s">
        <v>236</v>
      </c>
      <c r="E81" s="45" t="s">
        <v>8</v>
      </c>
      <c r="F81" s="45" t="s">
        <v>297</v>
      </c>
      <c r="G81" s="45" t="s">
        <v>16</v>
      </c>
      <c r="H81" s="45" t="s">
        <v>243</v>
      </c>
      <c r="I81" s="45" t="s">
        <v>294</v>
      </c>
      <c r="J81" s="60" t="s">
        <v>298</v>
      </c>
      <c r="K81" s="61">
        <v>0.33333333333333331</v>
      </c>
    </row>
    <row r="82" spans="1:26" ht="13.5" hidden="1" customHeight="1" x14ac:dyDescent="0.2">
      <c r="A82" s="45" t="s">
        <v>189</v>
      </c>
      <c r="B82" s="45">
        <v>411</v>
      </c>
      <c r="C82" s="44">
        <v>44338</v>
      </c>
      <c r="D82" s="45" t="s">
        <v>236</v>
      </c>
      <c r="E82" s="45" t="s">
        <v>8</v>
      </c>
      <c r="F82" s="45" t="s">
        <v>252</v>
      </c>
      <c r="G82" s="45" t="s">
        <v>26</v>
      </c>
      <c r="H82" s="45" t="s">
        <v>247</v>
      </c>
      <c r="I82" s="45" t="s">
        <v>294</v>
      </c>
      <c r="J82" s="60" t="s">
        <v>334</v>
      </c>
      <c r="K82" s="61">
        <v>0.33333333333333331</v>
      </c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3.5" hidden="1" customHeight="1" x14ac:dyDescent="0.2">
      <c r="A83" s="45" t="s">
        <v>189</v>
      </c>
      <c r="B83" s="45">
        <v>412</v>
      </c>
      <c r="C83" s="44">
        <v>44338</v>
      </c>
      <c r="D83" s="45" t="s">
        <v>236</v>
      </c>
      <c r="E83" s="45" t="s">
        <v>24</v>
      </c>
      <c r="F83" s="45" t="s">
        <v>237</v>
      </c>
      <c r="G83" s="45" t="s">
        <v>22</v>
      </c>
      <c r="H83" s="45" t="s">
        <v>248</v>
      </c>
      <c r="I83" s="45" t="s">
        <v>213</v>
      </c>
      <c r="J83" s="60" t="s">
        <v>239</v>
      </c>
      <c r="K83" s="61">
        <v>0.33333333333333331</v>
      </c>
    </row>
    <row r="84" spans="1:26" ht="13.5" hidden="1" customHeight="1" x14ac:dyDescent="0.2">
      <c r="A84" s="45" t="s">
        <v>189</v>
      </c>
      <c r="B84" s="45">
        <v>413</v>
      </c>
      <c r="C84" s="44">
        <v>44338</v>
      </c>
      <c r="D84" s="45" t="s">
        <v>236</v>
      </c>
      <c r="E84" s="45" t="s">
        <v>24</v>
      </c>
      <c r="F84" s="45" t="s">
        <v>240</v>
      </c>
      <c r="G84" s="45" t="s">
        <v>22</v>
      </c>
      <c r="H84" s="45" t="s">
        <v>245</v>
      </c>
      <c r="I84" s="45" t="s">
        <v>213</v>
      </c>
      <c r="J84" s="60" t="s">
        <v>335</v>
      </c>
      <c r="K84" s="61">
        <v>0.33333333333333331</v>
      </c>
    </row>
    <row r="85" spans="1:26" ht="13.5" hidden="1" customHeight="1" x14ac:dyDescent="0.2">
      <c r="A85" s="45" t="s">
        <v>189</v>
      </c>
      <c r="B85" s="45">
        <v>414</v>
      </c>
      <c r="C85" s="44">
        <v>44338</v>
      </c>
      <c r="D85" s="45" t="s">
        <v>236</v>
      </c>
      <c r="E85" s="45" t="s">
        <v>14</v>
      </c>
      <c r="F85" s="45" t="s">
        <v>238</v>
      </c>
      <c r="G85" s="45" t="s">
        <v>26</v>
      </c>
      <c r="H85" s="45" t="s">
        <v>246</v>
      </c>
      <c r="I85" s="45" t="s">
        <v>220</v>
      </c>
      <c r="J85" s="60" t="s">
        <v>249</v>
      </c>
      <c r="K85" s="61">
        <v>0.33333333333333331</v>
      </c>
    </row>
    <row r="86" spans="1:26" ht="13.5" hidden="1" customHeight="1" x14ac:dyDescent="0.2">
      <c r="A86" s="45" t="s">
        <v>189</v>
      </c>
      <c r="B86" s="45">
        <v>415</v>
      </c>
      <c r="C86" s="44">
        <v>44338</v>
      </c>
      <c r="D86" s="45" t="s">
        <v>236</v>
      </c>
      <c r="E86" s="62" t="s">
        <v>28</v>
      </c>
      <c r="F86" s="62" t="s">
        <v>238</v>
      </c>
      <c r="G86" s="63" t="s">
        <v>241</v>
      </c>
      <c r="H86" s="63" t="s">
        <v>241</v>
      </c>
      <c r="I86" s="45"/>
      <c r="J86" s="60"/>
      <c r="K86" s="61"/>
    </row>
    <row r="87" spans="1:26" ht="13.5" hidden="1" customHeight="1" x14ac:dyDescent="0.2">
      <c r="A87" s="45" t="s">
        <v>189</v>
      </c>
      <c r="B87" s="45">
        <v>416</v>
      </c>
      <c r="C87" s="44">
        <v>44338</v>
      </c>
      <c r="D87" s="45" t="s">
        <v>236</v>
      </c>
      <c r="E87" s="45" t="s">
        <v>26</v>
      </c>
      <c r="F87" s="45" t="s">
        <v>242</v>
      </c>
      <c r="G87" s="45" t="s">
        <v>22</v>
      </c>
      <c r="H87" s="45" t="s">
        <v>238</v>
      </c>
      <c r="I87" s="45" t="s">
        <v>220</v>
      </c>
      <c r="J87" s="60" t="s">
        <v>221</v>
      </c>
      <c r="K87" s="61">
        <v>0.3611111111111111</v>
      </c>
    </row>
    <row r="88" spans="1:26" ht="13.5" hidden="1" customHeight="1" x14ac:dyDescent="0.2">
      <c r="A88" s="45" t="s">
        <v>189</v>
      </c>
      <c r="B88" s="45">
        <v>417</v>
      </c>
      <c r="C88" s="44">
        <v>44338</v>
      </c>
      <c r="D88" s="45" t="s">
        <v>236</v>
      </c>
      <c r="E88" s="45" t="s">
        <v>18</v>
      </c>
      <c r="F88" s="45" t="s">
        <v>253</v>
      </c>
      <c r="G88" s="45" t="s">
        <v>28</v>
      </c>
      <c r="H88" s="45" t="s">
        <v>248</v>
      </c>
      <c r="I88" s="45" t="s">
        <v>234</v>
      </c>
      <c r="J88" s="60" t="s">
        <v>235</v>
      </c>
      <c r="K88" s="61">
        <v>0.33333333333333331</v>
      </c>
    </row>
    <row r="89" spans="1:26" ht="13.5" hidden="1" customHeight="1" x14ac:dyDescent="0.2">
      <c r="A89" s="45" t="s">
        <v>189</v>
      </c>
      <c r="B89" s="45">
        <v>418</v>
      </c>
      <c r="C89" s="44">
        <v>44338</v>
      </c>
      <c r="D89" s="45" t="s">
        <v>236</v>
      </c>
      <c r="E89" s="45" t="s">
        <v>26</v>
      </c>
      <c r="F89" s="45" t="s">
        <v>244</v>
      </c>
      <c r="G89" s="45" t="s">
        <v>28</v>
      </c>
      <c r="H89" s="45" t="s">
        <v>252</v>
      </c>
      <c r="I89" s="45" t="s">
        <v>220</v>
      </c>
      <c r="J89" s="60" t="s">
        <v>224</v>
      </c>
      <c r="K89" s="61">
        <v>0.3611111111111111</v>
      </c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3.5" customHeight="1" x14ac:dyDescent="0.2">
      <c r="A90" s="115" t="s">
        <v>189</v>
      </c>
      <c r="B90" s="115">
        <v>422</v>
      </c>
      <c r="C90" s="116">
        <v>44338</v>
      </c>
      <c r="D90" s="115" t="s">
        <v>254</v>
      </c>
      <c r="E90" s="115" t="s">
        <v>24</v>
      </c>
      <c r="F90" s="139" t="s">
        <v>255</v>
      </c>
      <c r="G90" s="115" t="s">
        <v>22</v>
      </c>
      <c r="H90" s="115" t="s">
        <v>256</v>
      </c>
      <c r="I90" s="115" t="s">
        <v>213</v>
      </c>
      <c r="J90" s="58" t="s">
        <v>257</v>
      </c>
      <c r="K90" s="59">
        <v>0.3611111111111111</v>
      </c>
    </row>
    <row r="91" spans="1:26" s="130" customFormat="1" ht="13.5" customHeight="1" x14ac:dyDescent="0.2">
      <c r="A91" s="136" t="s">
        <v>189</v>
      </c>
      <c r="B91" s="136">
        <v>423</v>
      </c>
      <c r="C91" s="135">
        <v>44338</v>
      </c>
      <c r="D91" s="136" t="s">
        <v>254</v>
      </c>
      <c r="E91" s="136" t="s">
        <v>24</v>
      </c>
      <c r="F91" s="133" t="s">
        <v>258</v>
      </c>
      <c r="G91" s="136" t="s">
        <v>22</v>
      </c>
      <c r="H91" s="136" t="s">
        <v>259</v>
      </c>
      <c r="I91" s="136" t="s">
        <v>213</v>
      </c>
      <c r="J91" s="132" t="s">
        <v>260</v>
      </c>
      <c r="K91" s="131">
        <v>0.3611111111111111</v>
      </c>
    </row>
    <row r="92" spans="1:26" ht="13.5" hidden="1" customHeight="1" x14ac:dyDescent="0.2">
      <c r="A92" s="45" t="s">
        <v>189</v>
      </c>
      <c r="B92" s="45">
        <v>430</v>
      </c>
      <c r="C92" s="44">
        <v>44338</v>
      </c>
      <c r="D92" s="45" t="s">
        <v>3</v>
      </c>
      <c r="E92" s="45" t="s">
        <v>8</v>
      </c>
      <c r="F92" s="45" t="s">
        <v>279</v>
      </c>
      <c r="G92" s="45" t="s">
        <v>28</v>
      </c>
      <c r="H92" s="64" t="s">
        <v>292</v>
      </c>
      <c r="I92" s="45" t="s">
        <v>294</v>
      </c>
      <c r="J92" s="60" t="s">
        <v>299</v>
      </c>
      <c r="K92" s="61">
        <v>0.41666666666666669</v>
      </c>
    </row>
    <row r="93" spans="1:26" ht="13.5" hidden="1" customHeight="1" x14ac:dyDescent="0.2">
      <c r="A93" s="45" t="s">
        <v>189</v>
      </c>
      <c r="B93" s="45">
        <v>431</v>
      </c>
      <c r="C93" s="44">
        <v>44338</v>
      </c>
      <c r="D93" s="45" t="s">
        <v>3</v>
      </c>
      <c r="E93" s="45" t="s">
        <v>8</v>
      </c>
      <c r="F93" s="45" t="s">
        <v>301</v>
      </c>
      <c r="G93" s="45" t="s">
        <v>26</v>
      </c>
      <c r="H93" s="45" t="s">
        <v>285</v>
      </c>
      <c r="I93" s="45" t="s">
        <v>294</v>
      </c>
      <c r="J93" s="60" t="s">
        <v>300</v>
      </c>
      <c r="K93" s="61">
        <v>0.41666666666666669</v>
      </c>
    </row>
    <row r="94" spans="1:26" ht="13.5" hidden="1" customHeight="1" x14ac:dyDescent="0.2">
      <c r="A94" s="45" t="s">
        <v>189</v>
      </c>
      <c r="B94" s="45">
        <v>432</v>
      </c>
      <c r="C94" s="44">
        <v>44338</v>
      </c>
      <c r="D94" s="45" t="s">
        <v>3</v>
      </c>
      <c r="E94" s="45" t="s">
        <v>24</v>
      </c>
      <c r="F94" s="45" t="s">
        <v>278</v>
      </c>
      <c r="G94" s="45" t="s">
        <v>26</v>
      </c>
      <c r="H94" s="45" t="s">
        <v>282</v>
      </c>
      <c r="I94" s="45" t="s">
        <v>213</v>
      </c>
      <c r="J94" s="60" t="s">
        <v>260</v>
      </c>
      <c r="K94" s="61">
        <v>0.3888888888888889</v>
      </c>
    </row>
    <row r="95" spans="1:26" ht="13.5" hidden="1" customHeight="1" x14ac:dyDescent="0.2">
      <c r="A95" s="45" t="s">
        <v>189</v>
      </c>
      <c r="B95" s="45">
        <v>433</v>
      </c>
      <c r="C95" s="44">
        <v>44338</v>
      </c>
      <c r="D95" s="45" t="s">
        <v>3</v>
      </c>
      <c r="E95" s="45" t="s">
        <v>24</v>
      </c>
      <c r="F95" s="45" t="s">
        <v>280</v>
      </c>
      <c r="G95" s="45" t="s">
        <v>16</v>
      </c>
      <c r="H95" s="45" t="s">
        <v>286</v>
      </c>
      <c r="I95" s="45" t="s">
        <v>213</v>
      </c>
      <c r="J95" s="60" t="s">
        <v>257</v>
      </c>
      <c r="K95" s="61">
        <v>0.3888888888888889</v>
      </c>
    </row>
    <row r="96" spans="1:26" ht="13.5" hidden="1" customHeight="1" x14ac:dyDescent="0.2">
      <c r="A96" s="45" t="s">
        <v>189</v>
      </c>
      <c r="B96" s="45">
        <v>434</v>
      </c>
      <c r="C96" s="44">
        <v>44338</v>
      </c>
      <c r="D96" s="45" t="s">
        <v>3</v>
      </c>
      <c r="E96" s="45" t="s">
        <v>14</v>
      </c>
      <c r="F96" s="45" t="s">
        <v>279</v>
      </c>
      <c r="G96" s="45" t="s">
        <v>22</v>
      </c>
      <c r="H96" s="45" t="s">
        <v>281</v>
      </c>
      <c r="I96" s="45" t="s">
        <v>312</v>
      </c>
      <c r="J96" s="60" t="s">
        <v>332</v>
      </c>
      <c r="K96" s="61">
        <v>0.3611111111111111</v>
      </c>
    </row>
    <row r="97" spans="1:26" ht="13.5" hidden="1" customHeight="1" x14ac:dyDescent="0.2">
      <c r="A97" s="45" t="s">
        <v>189</v>
      </c>
      <c r="B97" s="45">
        <v>435</v>
      </c>
      <c r="C97" s="44">
        <v>44338</v>
      </c>
      <c r="D97" s="45" t="s">
        <v>3</v>
      </c>
      <c r="E97" s="45" t="s">
        <v>14</v>
      </c>
      <c r="F97" s="45" t="s">
        <v>281</v>
      </c>
      <c r="G97" s="45" t="s">
        <v>22</v>
      </c>
      <c r="H97" s="45" t="s">
        <v>290</v>
      </c>
      <c r="I97" s="45" t="s">
        <v>312</v>
      </c>
      <c r="J97" s="60" t="s">
        <v>333</v>
      </c>
      <c r="K97" s="61">
        <v>0.3611111111111111</v>
      </c>
    </row>
    <row r="98" spans="1:26" ht="13.5" hidden="1" customHeight="1" x14ac:dyDescent="0.2">
      <c r="A98" s="45" t="s">
        <v>189</v>
      </c>
      <c r="B98" s="45">
        <v>436</v>
      </c>
      <c r="C98" s="44">
        <v>44338</v>
      </c>
      <c r="D98" s="45" t="s">
        <v>3</v>
      </c>
      <c r="E98" s="45" t="s">
        <v>26</v>
      </c>
      <c r="F98" s="45" t="s">
        <v>289</v>
      </c>
      <c r="G98" s="45" t="s">
        <v>16</v>
      </c>
      <c r="H98" s="45" t="s">
        <v>283</v>
      </c>
      <c r="I98" s="45" t="s">
        <v>220</v>
      </c>
      <c r="J98" s="60" t="s">
        <v>336</v>
      </c>
      <c r="K98" s="61">
        <v>0.33333333333333331</v>
      </c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3.5" hidden="1" customHeight="1" x14ac:dyDescent="0.2">
      <c r="A99" s="45" t="s">
        <v>189</v>
      </c>
      <c r="B99" s="45">
        <v>437</v>
      </c>
      <c r="C99" s="44">
        <v>44338</v>
      </c>
      <c r="D99" s="45" t="s">
        <v>3</v>
      </c>
      <c r="E99" s="45" t="s">
        <v>26</v>
      </c>
      <c r="F99" s="45" t="s">
        <v>288</v>
      </c>
      <c r="G99" s="45" t="s">
        <v>28</v>
      </c>
      <c r="H99" s="45" t="s">
        <v>279</v>
      </c>
      <c r="I99" s="45" t="s">
        <v>220</v>
      </c>
      <c r="J99" s="60" t="s">
        <v>336</v>
      </c>
      <c r="K99" s="61">
        <v>0.33333333333333331</v>
      </c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3.5" hidden="1" customHeight="1" x14ac:dyDescent="0.2">
      <c r="A100" s="45" t="s">
        <v>189</v>
      </c>
      <c r="B100" s="45">
        <v>438</v>
      </c>
      <c r="C100" s="44">
        <v>44339</v>
      </c>
      <c r="D100" s="45" t="s">
        <v>1</v>
      </c>
      <c r="E100" s="45" t="s">
        <v>10</v>
      </c>
      <c r="F100" s="45" t="s">
        <v>231</v>
      </c>
      <c r="G100" s="45" t="s">
        <v>12</v>
      </c>
      <c r="H100" s="45" t="s">
        <v>154</v>
      </c>
      <c r="I100" s="45" t="s">
        <v>302</v>
      </c>
      <c r="J100" s="60" t="s">
        <v>303</v>
      </c>
      <c r="K100" s="61">
        <v>0.33333333333333331</v>
      </c>
    </row>
    <row r="101" spans="1:26" ht="13.5" hidden="1" customHeight="1" x14ac:dyDescent="0.2">
      <c r="A101" s="45" t="s">
        <v>189</v>
      </c>
      <c r="B101" s="45">
        <v>439</v>
      </c>
      <c r="C101" s="44">
        <v>44339</v>
      </c>
      <c r="D101" s="57" t="s">
        <v>236</v>
      </c>
      <c r="E101" s="45" t="s">
        <v>10</v>
      </c>
      <c r="F101" s="45" t="s">
        <v>252</v>
      </c>
      <c r="G101" s="45" t="s">
        <v>12</v>
      </c>
      <c r="H101" s="45" t="s">
        <v>238</v>
      </c>
      <c r="I101" s="45" t="s">
        <v>302</v>
      </c>
      <c r="J101" s="60" t="s">
        <v>303</v>
      </c>
      <c r="K101" s="61">
        <v>0.3611111111111111</v>
      </c>
    </row>
    <row r="102" spans="1:26" ht="13.5" hidden="1" customHeight="1" x14ac:dyDescent="0.2">
      <c r="A102" s="45" t="s">
        <v>189</v>
      </c>
      <c r="B102" s="45">
        <v>441</v>
      </c>
      <c r="C102" s="44">
        <v>44339</v>
      </c>
      <c r="D102" s="57" t="s">
        <v>3</v>
      </c>
      <c r="E102" s="45" t="s">
        <v>10</v>
      </c>
      <c r="F102" s="45" t="s">
        <v>293</v>
      </c>
      <c r="G102" s="45" t="s">
        <v>12</v>
      </c>
      <c r="H102" s="45" t="s">
        <v>279</v>
      </c>
      <c r="I102" s="45" t="s">
        <v>302</v>
      </c>
      <c r="J102" s="60" t="s">
        <v>324</v>
      </c>
      <c r="K102" s="61">
        <v>0.3611111111111111</v>
      </c>
    </row>
    <row r="103" spans="1:26" ht="13.5" hidden="1" customHeight="1" x14ac:dyDescent="0.2">
      <c r="A103" s="45" t="s">
        <v>189</v>
      </c>
      <c r="B103" s="45">
        <v>442</v>
      </c>
      <c r="C103" s="44">
        <v>44339</v>
      </c>
      <c r="D103" s="57" t="s">
        <v>1</v>
      </c>
      <c r="E103" s="45" t="s">
        <v>20</v>
      </c>
      <c r="F103" s="45" t="s">
        <v>216</v>
      </c>
      <c r="G103" s="45" t="s">
        <v>28</v>
      </c>
      <c r="H103" s="45" t="s">
        <v>154</v>
      </c>
      <c r="I103" s="45" t="s">
        <v>310</v>
      </c>
      <c r="J103" s="60" t="s">
        <v>337</v>
      </c>
      <c r="K103" s="61">
        <v>0.33333333333333331</v>
      </c>
    </row>
    <row r="104" spans="1:26" ht="13.5" hidden="1" customHeight="1" x14ac:dyDescent="0.2">
      <c r="A104" s="45" t="s">
        <v>189</v>
      </c>
      <c r="B104" s="45">
        <v>443</v>
      </c>
      <c r="C104" s="44">
        <v>44339</v>
      </c>
      <c r="D104" s="57" t="s">
        <v>236</v>
      </c>
      <c r="E104" s="45" t="s">
        <v>20</v>
      </c>
      <c r="F104" s="45" t="s">
        <v>245</v>
      </c>
      <c r="G104" s="45" t="s">
        <v>12</v>
      </c>
      <c r="H104" s="45" t="s">
        <v>245</v>
      </c>
      <c r="I104" s="45" t="s">
        <v>310</v>
      </c>
      <c r="J104" s="60" t="s">
        <v>321</v>
      </c>
      <c r="K104" s="61">
        <v>0.33333333333333331</v>
      </c>
    </row>
    <row r="105" spans="1:26" ht="13.5" hidden="1" customHeight="1" x14ac:dyDescent="0.2">
      <c r="A105" s="45" t="s">
        <v>189</v>
      </c>
      <c r="B105" s="45">
        <v>446</v>
      </c>
      <c r="C105" s="44">
        <v>44339</v>
      </c>
      <c r="D105" s="57" t="s">
        <v>3</v>
      </c>
      <c r="E105" s="45" t="s">
        <v>28</v>
      </c>
      <c r="F105" s="45" t="s">
        <v>290</v>
      </c>
      <c r="G105" s="45" t="s">
        <v>12</v>
      </c>
      <c r="H105" s="45" t="s">
        <v>281</v>
      </c>
      <c r="I105" s="45" t="s">
        <v>310</v>
      </c>
      <c r="J105" s="60" t="s">
        <v>338</v>
      </c>
      <c r="K105" s="61">
        <v>0.3611111111111111</v>
      </c>
    </row>
    <row r="106" spans="1:26" ht="13.5" hidden="1" customHeight="1" x14ac:dyDescent="0.2">
      <c r="A106" s="45" t="s">
        <v>193</v>
      </c>
      <c r="B106" s="45">
        <v>501</v>
      </c>
      <c r="C106" s="44">
        <v>44345</v>
      </c>
      <c r="D106" s="57" t="s">
        <v>1</v>
      </c>
      <c r="E106" s="45" t="s">
        <v>24</v>
      </c>
      <c r="F106" s="45" t="s">
        <v>212</v>
      </c>
      <c r="G106" s="45" t="s">
        <v>26</v>
      </c>
      <c r="H106" s="45" t="s">
        <v>225</v>
      </c>
      <c r="I106" s="45" t="s">
        <v>213</v>
      </c>
      <c r="J106" s="60" t="s">
        <v>214</v>
      </c>
      <c r="K106" s="61">
        <v>0.33333333333333331</v>
      </c>
    </row>
    <row r="107" spans="1:26" ht="13.5" hidden="1" customHeight="1" x14ac:dyDescent="0.2">
      <c r="A107" s="45" t="s">
        <v>193</v>
      </c>
      <c r="B107" s="45">
        <v>502</v>
      </c>
      <c r="C107" s="44">
        <v>44345</v>
      </c>
      <c r="D107" s="57" t="s">
        <v>1</v>
      </c>
      <c r="E107" s="45" t="s">
        <v>24</v>
      </c>
      <c r="F107" s="45" t="s">
        <v>215</v>
      </c>
      <c r="G107" s="45" t="s">
        <v>26</v>
      </c>
      <c r="H107" s="45" t="s">
        <v>218</v>
      </c>
      <c r="I107" s="45" t="s">
        <v>213</v>
      </c>
      <c r="J107" s="60" t="s">
        <v>217</v>
      </c>
      <c r="K107" s="61">
        <v>0.33333333333333331</v>
      </c>
    </row>
    <row r="108" spans="1:26" ht="13.5" hidden="1" customHeight="1" x14ac:dyDescent="0.2">
      <c r="A108" s="45" t="s">
        <v>193</v>
      </c>
      <c r="B108" s="45">
        <v>503</v>
      </c>
      <c r="C108" s="44">
        <v>44345</v>
      </c>
      <c r="D108" s="57" t="s">
        <v>1</v>
      </c>
      <c r="E108" s="45" t="s">
        <v>14</v>
      </c>
      <c r="F108" s="45" t="s">
        <v>154</v>
      </c>
      <c r="G108" s="45" t="s">
        <v>10</v>
      </c>
      <c r="H108" s="45" t="s">
        <v>231</v>
      </c>
      <c r="I108" s="45" t="s">
        <v>234</v>
      </c>
      <c r="J108" s="60" t="s">
        <v>339</v>
      </c>
      <c r="K108" s="61">
        <v>0.33333333333333331</v>
      </c>
    </row>
    <row r="109" spans="1:26" ht="13.5" hidden="1" customHeight="1" x14ac:dyDescent="0.2">
      <c r="A109" s="45" t="s">
        <v>193</v>
      </c>
      <c r="B109" s="45">
        <v>504</v>
      </c>
      <c r="C109" s="44">
        <v>44345</v>
      </c>
      <c r="D109" s="57" t="s">
        <v>1</v>
      </c>
      <c r="E109" s="45" t="s">
        <v>14</v>
      </c>
      <c r="F109" s="45" t="s">
        <v>216</v>
      </c>
      <c r="G109" s="45" t="s">
        <v>26</v>
      </c>
      <c r="H109" s="45" t="s">
        <v>222</v>
      </c>
      <c r="I109" s="45" t="s">
        <v>234</v>
      </c>
      <c r="J109" s="60" t="s">
        <v>235</v>
      </c>
      <c r="K109" s="61">
        <v>0.33333333333333331</v>
      </c>
    </row>
    <row r="110" spans="1:26" ht="13.5" hidden="1" customHeight="1" x14ac:dyDescent="0.2">
      <c r="A110" s="45" t="s">
        <v>193</v>
      </c>
      <c r="B110" s="45">
        <v>505</v>
      </c>
      <c r="C110" s="44">
        <v>44345</v>
      </c>
      <c r="D110" s="57" t="s">
        <v>1</v>
      </c>
      <c r="E110" s="45" t="s">
        <v>28</v>
      </c>
      <c r="F110" s="45" t="s">
        <v>227</v>
      </c>
      <c r="G110" s="45" t="s">
        <v>16</v>
      </c>
      <c r="H110" s="45" t="s">
        <v>219</v>
      </c>
      <c r="I110" s="45" t="s">
        <v>229</v>
      </c>
      <c r="J110" s="60" t="s">
        <v>230</v>
      </c>
      <c r="K110" s="65">
        <v>0.43055555555555558</v>
      </c>
    </row>
    <row r="111" spans="1:26" ht="13.5" hidden="1" customHeight="1" x14ac:dyDescent="0.2">
      <c r="A111" s="45" t="s">
        <v>193</v>
      </c>
      <c r="B111" s="45">
        <v>506</v>
      </c>
      <c r="C111" s="44">
        <v>44345</v>
      </c>
      <c r="D111" s="57" t="s">
        <v>1</v>
      </c>
      <c r="E111" s="45" t="s">
        <v>28</v>
      </c>
      <c r="F111" s="45" t="s">
        <v>154</v>
      </c>
      <c r="G111" s="45" t="s">
        <v>16</v>
      </c>
      <c r="H111" s="45" t="s">
        <v>223</v>
      </c>
      <c r="I111" s="45" t="s">
        <v>229</v>
      </c>
      <c r="J111" s="60" t="s">
        <v>232</v>
      </c>
      <c r="K111" s="65">
        <v>0.43055555555555558</v>
      </c>
    </row>
    <row r="112" spans="1:26" ht="13.5" hidden="1" customHeight="1" x14ac:dyDescent="0.2">
      <c r="A112" s="45" t="s">
        <v>193</v>
      </c>
      <c r="B112" s="45">
        <v>507</v>
      </c>
      <c r="C112" s="44">
        <v>44345</v>
      </c>
      <c r="D112" s="57" t="s">
        <v>1</v>
      </c>
      <c r="E112" s="45" t="s">
        <v>28</v>
      </c>
      <c r="F112" s="45" t="s">
        <v>154</v>
      </c>
      <c r="G112" s="45" t="s">
        <v>22</v>
      </c>
      <c r="H112" s="45" t="s">
        <v>154</v>
      </c>
      <c r="I112" s="45" t="s">
        <v>229</v>
      </c>
      <c r="J112" s="60" t="s">
        <v>233</v>
      </c>
      <c r="K112" s="65">
        <v>0.43055555555555558</v>
      </c>
    </row>
    <row r="113" spans="1:11" ht="13.5" hidden="1" customHeight="1" x14ac:dyDescent="0.2">
      <c r="A113" s="45" t="s">
        <v>193</v>
      </c>
      <c r="B113" s="45">
        <v>508</v>
      </c>
      <c r="C113" s="44">
        <v>44345</v>
      </c>
      <c r="D113" s="57" t="s">
        <v>1</v>
      </c>
      <c r="E113" s="45" t="s">
        <v>20</v>
      </c>
      <c r="F113" s="45" t="s">
        <v>216</v>
      </c>
      <c r="G113" s="45" t="s">
        <v>22</v>
      </c>
      <c r="H113" s="45" t="s">
        <v>228</v>
      </c>
      <c r="I113" s="45" t="s">
        <v>310</v>
      </c>
      <c r="J113" s="60" t="s">
        <v>311</v>
      </c>
      <c r="K113" s="61">
        <v>0.33333333333333331</v>
      </c>
    </row>
    <row r="114" spans="1:11" ht="13.5" hidden="1" customHeight="1" x14ac:dyDescent="0.2">
      <c r="A114" s="45" t="s">
        <v>193</v>
      </c>
      <c r="B114" s="45">
        <v>509</v>
      </c>
      <c r="C114" s="44">
        <v>44345</v>
      </c>
      <c r="D114" s="57" t="s">
        <v>1</v>
      </c>
      <c r="E114" s="45" t="s">
        <v>8</v>
      </c>
      <c r="F114" s="45" t="s">
        <v>154</v>
      </c>
      <c r="G114" s="45" t="s">
        <v>22</v>
      </c>
      <c r="H114" s="45" t="s">
        <v>216</v>
      </c>
      <c r="I114" s="45" t="s">
        <v>234</v>
      </c>
      <c r="J114" s="60" t="s">
        <v>340</v>
      </c>
      <c r="K114" s="61">
        <v>0.33333333333333331</v>
      </c>
    </row>
    <row r="115" spans="1:11" ht="13.5" hidden="1" customHeight="1" x14ac:dyDescent="0.2">
      <c r="A115" s="45" t="s">
        <v>193</v>
      </c>
      <c r="B115" s="45">
        <v>510</v>
      </c>
      <c r="C115" s="44">
        <v>44345</v>
      </c>
      <c r="D115" s="57" t="s">
        <v>236</v>
      </c>
      <c r="E115" s="45" t="s">
        <v>24</v>
      </c>
      <c r="F115" s="45" t="s">
        <v>237</v>
      </c>
      <c r="G115" s="45" t="s">
        <v>22</v>
      </c>
      <c r="H115" s="45" t="s">
        <v>248</v>
      </c>
      <c r="I115" s="45" t="s">
        <v>213</v>
      </c>
      <c r="J115" s="60" t="s">
        <v>239</v>
      </c>
      <c r="K115" s="61">
        <v>0.33333333333333331</v>
      </c>
    </row>
    <row r="116" spans="1:11" ht="13.5" hidden="1" customHeight="1" x14ac:dyDescent="0.2">
      <c r="A116" s="45" t="s">
        <v>193</v>
      </c>
      <c r="B116" s="45">
        <v>511</v>
      </c>
      <c r="C116" s="44">
        <v>44345</v>
      </c>
      <c r="D116" s="57" t="s">
        <v>236</v>
      </c>
      <c r="E116" s="45" t="s">
        <v>24</v>
      </c>
      <c r="F116" s="45" t="s">
        <v>240</v>
      </c>
      <c r="G116" s="45" t="s">
        <v>22</v>
      </c>
      <c r="H116" s="45" t="s">
        <v>238</v>
      </c>
      <c r="I116" s="45" t="s">
        <v>213</v>
      </c>
      <c r="J116" s="60" t="s">
        <v>335</v>
      </c>
      <c r="K116" s="61">
        <v>0.33333333333333331</v>
      </c>
    </row>
    <row r="117" spans="1:11" ht="13.5" hidden="1" customHeight="1" x14ac:dyDescent="0.2">
      <c r="A117" s="45" t="s">
        <v>193</v>
      </c>
      <c r="B117" s="45">
        <v>512</v>
      </c>
      <c r="C117" s="44">
        <v>44345</v>
      </c>
      <c r="D117" s="57" t="s">
        <v>236</v>
      </c>
      <c r="E117" s="45" t="s">
        <v>26</v>
      </c>
      <c r="F117" s="45" t="s">
        <v>242</v>
      </c>
      <c r="G117" s="45" t="s">
        <v>22</v>
      </c>
      <c r="H117" s="45" t="s">
        <v>245</v>
      </c>
      <c r="I117" s="45" t="s">
        <v>229</v>
      </c>
      <c r="J117" s="60" t="s">
        <v>251</v>
      </c>
      <c r="K117" s="65">
        <v>0.43055555555555558</v>
      </c>
    </row>
    <row r="118" spans="1:11" ht="13.5" hidden="1" customHeight="1" x14ac:dyDescent="0.2">
      <c r="A118" s="45" t="s">
        <v>193</v>
      </c>
      <c r="B118" s="45">
        <v>513</v>
      </c>
      <c r="C118" s="44">
        <v>44345</v>
      </c>
      <c r="D118" s="57" t="s">
        <v>236</v>
      </c>
      <c r="E118" s="45" t="s">
        <v>8</v>
      </c>
      <c r="F118" s="45" t="s">
        <v>297</v>
      </c>
      <c r="G118" s="45" t="s">
        <v>8</v>
      </c>
      <c r="H118" s="45" t="s">
        <v>238</v>
      </c>
      <c r="I118" s="45" t="s">
        <v>234</v>
      </c>
      <c r="J118" s="60" t="s">
        <v>235</v>
      </c>
      <c r="K118" s="61">
        <v>0.3611111111111111</v>
      </c>
    </row>
    <row r="119" spans="1:11" ht="13.5" hidden="1" customHeight="1" x14ac:dyDescent="0.2">
      <c r="A119" s="45" t="s">
        <v>193</v>
      </c>
      <c r="B119" s="45">
        <v>514</v>
      </c>
      <c r="C119" s="44">
        <v>44345</v>
      </c>
      <c r="D119" s="57" t="s">
        <v>236</v>
      </c>
      <c r="E119" s="62" t="s">
        <v>14</v>
      </c>
      <c r="F119" s="62" t="s">
        <v>238</v>
      </c>
      <c r="G119" s="63" t="s">
        <v>241</v>
      </c>
      <c r="H119" s="63" t="s">
        <v>241</v>
      </c>
      <c r="I119" s="45"/>
      <c r="J119" s="60"/>
      <c r="K119" s="61"/>
    </row>
    <row r="120" spans="1:11" ht="13.5" hidden="1" customHeight="1" x14ac:dyDescent="0.2">
      <c r="A120" s="45" t="s">
        <v>193</v>
      </c>
      <c r="B120" s="45">
        <v>515</v>
      </c>
      <c r="C120" s="44">
        <v>44345</v>
      </c>
      <c r="D120" s="57" t="s">
        <v>236</v>
      </c>
      <c r="E120" s="45" t="s">
        <v>28</v>
      </c>
      <c r="F120" s="45" t="s">
        <v>248</v>
      </c>
      <c r="G120" s="45" t="s">
        <v>16</v>
      </c>
      <c r="H120" s="45" t="s">
        <v>250</v>
      </c>
      <c r="I120" s="45" t="s">
        <v>229</v>
      </c>
      <c r="J120" s="60" t="s">
        <v>230</v>
      </c>
      <c r="K120" s="66">
        <v>0.45833333333333331</v>
      </c>
    </row>
    <row r="121" spans="1:11" ht="13.5" hidden="1" customHeight="1" x14ac:dyDescent="0.2">
      <c r="A121" s="45" t="s">
        <v>193</v>
      </c>
      <c r="B121" s="45">
        <v>516</v>
      </c>
      <c r="C121" s="44">
        <v>44345</v>
      </c>
      <c r="D121" s="57" t="s">
        <v>236</v>
      </c>
      <c r="E121" s="45" t="s">
        <v>28</v>
      </c>
      <c r="F121" s="45" t="s">
        <v>252</v>
      </c>
      <c r="G121" s="45" t="s">
        <v>16</v>
      </c>
      <c r="H121" s="45" t="s">
        <v>243</v>
      </c>
      <c r="I121" s="45" t="s">
        <v>229</v>
      </c>
      <c r="J121" s="60" t="s">
        <v>232</v>
      </c>
      <c r="K121" s="66">
        <v>0.45833333333333331</v>
      </c>
    </row>
    <row r="122" spans="1:11" ht="13.5" hidden="1" customHeight="1" x14ac:dyDescent="0.2">
      <c r="A122" s="45" t="s">
        <v>193</v>
      </c>
      <c r="B122" s="45">
        <v>517</v>
      </c>
      <c r="C122" s="44">
        <v>44345</v>
      </c>
      <c r="D122" s="57" t="s">
        <v>236</v>
      </c>
      <c r="E122" s="45" t="s">
        <v>28</v>
      </c>
      <c r="F122" s="45" t="s">
        <v>238</v>
      </c>
      <c r="G122" s="45" t="s">
        <v>10</v>
      </c>
      <c r="H122" s="45" t="s">
        <v>252</v>
      </c>
      <c r="I122" s="45" t="s">
        <v>229</v>
      </c>
      <c r="J122" s="60" t="s">
        <v>233</v>
      </c>
      <c r="K122" s="66">
        <v>0.45833333333333331</v>
      </c>
    </row>
    <row r="123" spans="1:11" ht="13.5" hidden="1" customHeight="1" x14ac:dyDescent="0.2">
      <c r="A123" s="45" t="s">
        <v>193</v>
      </c>
      <c r="B123" s="45">
        <v>518</v>
      </c>
      <c r="C123" s="44">
        <v>44345</v>
      </c>
      <c r="D123" s="57" t="s">
        <v>236</v>
      </c>
      <c r="E123" s="45" t="s">
        <v>18</v>
      </c>
      <c r="F123" s="45" t="s">
        <v>253</v>
      </c>
      <c r="G123" s="45" t="s">
        <v>20</v>
      </c>
      <c r="H123" s="45" t="s">
        <v>245</v>
      </c>
      <c r="I123" s="45" t="s">
        <v>234</v>
      </c>
      <c r="J123" s="60" t="s">
        <v>341</v>
      </c>
      <c r="K123" s="61">
        <v>0.33333333333333331</v>
      </c>
    </row>
    <row r="124" spans="1:11" ht="13.5" hidden="1" customHeight="1" x14ac:dyDescent="0.2">
      <c r="A124" s="45" t="s">
        <v>193</v>
      </c>
      <c r="B124" s="45">
        <v>519</v>
      </c>
      <c r="C124" s="44">
        <v>44345</v>
      </c>
      <c r="D124" s="57" t="s">
        <v>236</v>
      </c>
      <c r="E124" s="45" t="s">
        <v>8</v>
      </c>
      <c r="F124" s="45" t="s">
        <v>252</v>
      </c>
      <c r="G124" s="45" t="s">
        <v>26</v>
      </c>
      <c r="H124" s="45" t="s">
        <v>244</v>
      </c>
      <c r="I124" s="45" t="s">
        <v>234</v>
      </c>
      <c r="J124" s="60" t="s">
        <v>339</v>
      </c>
      <c r="K124" s="67">
        <v>0.3611111111111111</v>
      </c>
    </row>
    <row r="125" spans="1:11" ht="13.5" customHeight="1" x14ac:dyDescent="0.2">
      <c r="A125" s="115" t="s">
        <v>193</v>
      </c>
      <c r="B125" s="115">
        <v>520</v>
      </c>
      <c r="C125" s="116">
        <v>44345</v>
      </c>
      <c r="D125" s="119" t="s">
        <v>254</v>
      </c>
      <c r="E125" s="115" t="s">
        <v>24</v>
      </c>
      <c r="F125" s="139" t="s">
        <v>255</v>
      </c>
      <c r="G125" s="115" t="s">
        <v>22</v>
      </c>
      <c r="H125" s="115" t="s">
        <v>259</v>
      </c>
      <c r="I125" s="115" t="s">
        <v>213</v>
      </c>
      <c r="J125" s="58" t="s">
        <v>257</v>
      </c>
      <c r="K125" s="59">
        <v>0.3611111111111111</v>
      </c>
    </row>
    <row r="126" spans="1:11" s="130" customFormat="1" ht="13.5" customHeight="1" x14ac:dyDescent="0.2">
      <c r="A126" s="136" t="s">
        <v>193</v>
      </c>
      <c r="B126" s="136">
        <v>521</v>
      </c>
      <c r="C126" s="135">
        <v>44345</v>
      </c>
      <c r="D126" s="134" t="s">
        <v>254</v>
      </c>
      <c r="E126" s="136" t="s">
        <v>24</v>
      </c>
      <c r="F126" s="133" t="s">
        <v>258</v>
      </c>
      <c r="G126" s="136" t="s">
        <v>22</v>
      </c>
      <c r="H126" s="136" t="s">
        <v>272</v>
      </c>
      <c r="I126" s="136" t="s">
        <v>213</v>
      </c>
      <c r="J126" s="132" t="s">
        <v>260</v>
      </c>
      <c r="K126" s="131">
        <v>0.3611111111111111</v>
      </c>
    </row>
    <row r="127" spans="1:11" ht="13.5" hidden="1" customHeight="1" x14ac:dyDescent="0.2">
      <c r="A127" s="45" t="s">
        <v>193</v>
      </c>
      <c r="B127" s="45">
        <v>531</v>
      </c>
      <c r="C127" s="44">
        <v>44345</v>
      </c>
      <c r="D127" s="57" t="s">
        <v>3</v>
      </c>
      <c r="E127" s="45" t="s">
        <v>24</v>
      </c>
      <c r="F127" s="45" t="s">
        <v>278</v>
      </c>
      <c r="G127" s="45" t="s">
        <v>22</v>
      </c>
      <c r="H127" s="45" t="s">
        <v>281</v>
      </c>
      <c r="I127" s="45" t="s">
        <v>213</v>
      </c>
      <c r="J127" s="60" t="s">
        <v>257</v>
      </c>
      <c r="K127" s="61">
        <v>0.3888888888888889</v>
      </c>
    </row>
    <row r="128" spans="1:11" ht="13.5" hidden="1" customHeight="1" x14ac:dyDescent="0.2">
      <c r="A128" s="45" t="s">
        <v>193</v>
      </c>
      <c r="B128" s="45">
        <v>532</v>
      </c>
      <c r="C128" s="44">
        <v>44345</v>
      </c>
      <c r="D128" s="57" t="s">
        <v>3</v>
      </c>
      <c r="E128" s="45" t="s">
        <v>24</v>
      </c>
      <c r="F128" s="45" t="s">
        <v>280</v>
      </c>
      <c r="G128" s="45" t="s">
        <v>26</v>
      </c>
      <c r="H128" s="45" t="s">
        <v>288</v>
      </c>
      <c r="I128" s="45" t="s">
        <v>213</v>
      </c>
      <c r="J128" s="60" t="s">
        <v>260</v>
      </c>
      <c r="K128" s="61">
        <v>0.3888888888888889</v>
      </c>
    </row>
    <row r="129" spans="1:11" ht="13.5" hidden="1" customHeight="1" x14ac:dyDescent="0.2">
      <c r="A129" s="45" t="s">
        <v>193</v>
      </c>
      <c r="B129" s="45">
        <v>533</v>
      </c>
      <c r="C129" s="44">
        <v>44345</v>
      </c>
      <c r="D129" s="57" t="s">
        <v>3</v>
      </c>
      <c r="E129" s="45" t="s">
        <v>14</v>
      </c>
      <c r="F129" s="45" t="s">
        <v>281</v>
      </c>
      <c r="G129" s="45" t="s">
        <v>8</v>
      </c>
      <c r="H129" s="45" t="s">
        <v>279</v>
      </c>
      <c r="I129" s="45" t="s">
        <v>234</v>
      </c>
      <c r="J129" s="60" t="s">
        <v>342</v>
      </c>
      <c r="K129" s="61">
        <v>0.41666666666666669</v>
      </c>
    </row>
    <row r="130" spans="1:11" ht="13.5" hidden="1" customHeight="1" x14ac:dyDescent="0.2">
      <c r="A130" s="45" t="s">
        <v>193</v>
      </c>
      <c r="B130" s="45">
        <v>534</v>
      </c>
      <c r="C130" s="44">
        <v>44345</v>
      </c>
      <c r="D130" s="57" t="s">
        <v>3</v>
      </c>
      <c r="E130" s="45" t="s">
        <v>14</v>
      </c>
      <c r="F130" s="45" t="s">
        <v>279</v>
      </c>
      <c r="G130" s="45" t="s">
        <v>8</v>
      </c>
      <c r="H130" s="45" t="s">
        <v>301</v>
      </c>
      <c r="I130" s="45" t="s">
        <v>234</v>
      </c>
      <c r="J130" s="60" t="s">
        <v>276</v>
      </c>
      <c r="K130" s="61">
        <v>0.44444444444444442</v>
      </c>
    </row>
    <row r="131" spans="1:11" ht="13.5" hidden="1" customHeight="1" x14ac:dyDescent="0.2">
      <c r="A131" s="45" t="s">
        <v>193</v>
      </c>
      <c r="B131" s="45">
        <v>535</v>
      </c>
      <c r="C131" s="44">
        <v>44345</v>
      </c>
      <c r="D131" s="57" t="s">
        <v>3</v>
      </c>
      <c r="E131" s="45" t="s">
        <v>28</v>
      </c>
      <c r="F131" s="64" t="s">
        <v>292</v>
      </c>
      <c r="G131" s="45" t="s">
        <v>16</v>
      </c>
      <c r="H131" s="45" t="s">
        <v>283</v>
      </c>
      <c r="I131" s="45" t="s">
        <v>229</v>
      </c>
      <c r="J131" s="60" t="s">
        <v>273</v>
      </c>
      <c r="K131" s="65">
        <v>0.36805555555555558</v>
      </c>
    </row>
    <row r="132" spans="1:11" ht="13.5" hidden="1" customHeight="1" x14ac:dyDescent="0.2">
      <c r="A132" s="45" t="s">
        <v>193</v>
      </c>
      <c r="B132" s="45">
        <v>536</v>
      </c>
      <c r="C132" s="44">
        <v>44345</v>
      </c>
      <c r="D132" s="57" t="s">
        <v>3</v>
      </c>
      <c r="E132" s="45" t="s">
        <v>28</v>
      </c>
      <c r="F132" s="45" t="s">
        <v>279</v>
      </c>
      <c r="G132" s="45" t="s">
        <v>16</v>
      </c>
      <c r="H132" s="45" t="s">
        <v>286</v>
      </c>
      <c r="I132" s="45" t="s">
        <v>229</v>
      </c>
      <c r="J132" s="60" t="s">
        <v>291</v>
      </c>
      <c r="K132" s="65">
        <v>0.36805555555555558</v>
      </c>
    </row>
    <row r="133" spans="1:11" ht="13.5" hidden="1" customHeight="1" x14ac:dyDescent="0.2">
      <c r="A133" s="45" t="s">
        <v>193</v>
      </c>
      <c r="B133" s="45">
        <v>537</v>
      </c>
      <c r="C133" s="44">
        <v>44345</v>
      </c>
      <c r="D133" s="57" t="s">
        <v>3</v>
      </c>
      <c r="E133" s="45" t="s">
        <v>28</v>
      </c>
      <c r="F133" s="45" t="s">
        <v>290</v>
      </c>
      <c r="G133" s="45" t="s">
        <v>26</v>
      </c>
      <c r="H133" s="45" t="s">
        <v>289</v>
      </c>
      <c r="I133" s="45" t="s">
        <v>229</v>
      </c>
      <c r="J133" s="60" t="s">
        <v>273</v>
      </c>
      <c r="K133" s="65">
        <v>0.33333333333333331</v>
      </c>
    </row>
    <row r="134" spans="1:11" ht="13.5" hidden="1" customHeight="1" x14ac:dyDescent="0.2">
      <c r="A134" s="45" t="s">
        <v>193</v>
      </c>
      <c r="B134" s="45">
        <v>538</v>
      </c>
      <c r="C134" s="44">
        <v>44345</v>
      </c>
      <c r="D134" s="57" t="s">
        <v>3</v>
      </c>
      <c r="E134" s="45" t="s">
        <v>26</v>
      </c>
      <c r="F134" s="45" t="s">
        <v>282</v>
      </c>
      <c r="G134" s="45" t="s">
        <v>22</v>
      </c>
      <c r="H134" s="45" t="s">
        <v>290</v>
      </c>
      <c r="I134" s="45" t="s">
        <v>229</v>
      </c>
      <c r="J134" s="60" t="s">
        <v>291</v>
      </c>
      <c r="K134" s="65">
        <v>0.33333333333333331</v>
      </c>
    </row>
    <row r="135" spans="1:11" ht="13.5" hidden="1" customHeight="1" x14ac:dyDescent="0.2">
      <c r="A135" s="45" t="s">
        <v>193</v>
      </c>
      <c r="B135" s="45">
        <v>539</v>
      </c>
      <c r="C135" s="44">
        <v>44346</v>
      </c>
      <c r="D135" s="57" t="s">
        <v>1</v>
      </c>
      <c r="E135" s="45" t="s">
        <v>12</v>
      </c>
      <c r="F135" s="45" t="s">
        <v>154</v>
      </c>
      <c r="G135" s="45" t="s">
        <v>28</v>
      </c>
      <c r="H135" s="45" t="s">
        <v>231</v>
      </c>
      <c r="I135" s="45" t="s">
        <v>12</v>
      </c>
      <c r="J135" s="60" t="s">
        <v>316</v>
      </c>
      <c r="K135" s="61">
        <v>0.33333333333333331</v>
      </c>
    </row>
    <row r="136" spans="1:11" ht="13.5" hidden="1" customHeight="1" x14ac:dyDescent="0.2">
      <c r="A136" s="45" t="s">
        <v>193</v>
      </c>
      <c r="B136" s="45">
        <v>540</v>
      </c>
      <c r="C136" s="44">
        <v>44346</v>
      </c>
      <c r="D136" s="57" t="s">
        <v>236</v>
      </c>
      <c r="E136" s="45" t="s">
        <v>12</v>
      </c>
      <c r="F136" s="45" t="s">
        <v>238</v>
      </c>
      <c r="G136" s="45" t="s">
        <v>26</v>
      </c>
      <c r="H136" s="45" t="s">
        <v>247</v>
      </c>
      <c r="I136" s="45" t="s">
        <v>12</v>
      </c>
      <c r="J136" s="60" t="s">
        <v>322</v>
      </c>
      <c r="K136" s="61">
        <v>0.33333333333333331</v>
      </c>
    </row>
    <row r="137" spans="1:11" ht="13.5" hidden="1" customHeight="1" x14ac:dyDescent="0.2">
      <c r="A137" s="45" t="s">
        <v>193</v>
      </c>
      <c r="B137" s="45">
        <v>541</v>
      </c>
      <c r="C137" s="44">
        <v>44346</v>
      </c>
      <c r="D137" s="57" t="s">
        <v>236</v>
      </c>
      <c r="E137" s="45" t="s">
        <v>12</v>
      </c>
      <c r="F137" s="45" t="s">
        <v>245</v>
      </c>
      <c r="G137" s="45" t="s">
        <v>26</v>
      </c>
      <c r="H137" s="45" t="s">
        <v>246</v>
      </c>
      <c r="I137" s="45" t="s">
        <v>12</v>
      </c>
      <c r="J137" s="60" t="s">
        <v>323</v>
      </c>
      <c r="K137" s="61">
        <v>0.33333333333333331</v>
      </c>
    </row>
    <row r="138" spans="1:11" ht="13.5" hidden="1" customHeight="1" x14ac:dyDescent="0.2">
      <c r="A138" s="45" t="s">
        <v>193</v>
      </c>
      <c r="B138" s="45">
        <v>545</v>
      </c>
      <c r="C138" s="44">
        <v>44346</v>
      </c>
      <c r="D138" s="57" t="s">
        <v>3</v>
      </c>
      <c r="E138" s="45" t="s">
        <v>12</v>
      </c>
      <c r="F138" s="45" t="s">
        <v>279</v>
      </c>
      <c r="G138" s="45" t="s">
        <v>26</v>
      </c>
      <c r="H138" s="45" t="s">
        <v>285</v>
      </c>
      <c r="I138" s="45" t="s">
        <v>12</v>
      </c>
      <c r="J138" s="60" t="s">
        <v>330</v>
      </c>
      <c r="K138" s="61">
        <v>0.41666666666666669</v>
      </c>
    </row>
    <row r="139" spans="1:11" ht="13.5" hidden="1" customHeight="1" x14ac:dyDescent="0.2">
      <c r="A139" s="45" t="s">
        <v>193</v>
      </c>
      <c r="B139" s="45">
        <v>546</v>
      </c>
      <c r="C139" s="44">
        <v>44346</v>
      </c>
      <c r="D139" s="57" t="s">
        <v>3</v>
      </c>
      <c r="E139" s="45" t="s">
        <v>12</v>
      </c>
      <c r="F139" s="45" t="s">
        <v>281</v>
      </c>
      <c r="G139" s="45" t="s">
        <v>10</v>
      </c>
      <c r="H139" s="45" t="s">
        <v>293</v>
      </c>
      <c r="I139" s="45" t="s">
        <v>12</v>
      </c>
      <c r="J139" s="60" t="s">
        <v>331</v>
      </c>
      <c r="K139" s="61">
        <v>0.3888888888888889</v>
      </c>
    </row>
    <row r="140" spans="1:11" ht="13.5" hidden="1" customHeight="1" x14ac:dyDescent="0.2">
      <c r="A140" s="45" t="s">
        <v>198</v>
      </c>
      <c r="B140" s="45">
        <v>601</v>
      </c>
      <c r="C140" s="44">
        <v>44352</v>
      </c>
      <c r="D140" s="45" t="s">
        <v>1</v>
      </c>
      <c r="E140" s="45" t="s">
        <v>8</v>
      </c>
      <c r="F140" s="45" t="s">
        <v>154</v>
      </c>
      <c r="G140" s="45" t="s">
        <v>22</v>
      </c>
      <c r="H140" s="45" t="s">
        <v>154</v>
      </c>
      <c r="I140" s="45" t="s">
        <v>294</v>
      </c>
      <c r="J140" s="60" t="s">
        <v>295</v>
      </c>
      <c r="K140" s="61">
        <v>0.33333333333333331</v>
      </c>
    </row>
    <row r="141" spans="1:11" ht="13.5" hidden="1" customHeight="1" x14ac:dyDescent="0.2">
      <c r="A141" s="45" t="s">
        <v>198</v>
      </c>
      <c r="B141" s="45">
        <v>602</v>
      </c>
      <c r="C141" s="44">
        <v>44353</v>
      </c>
      <c r="D141" s="57" t="s">
        <v>1</v>
      </c>
      <c r="E141" s="45" t="s">
        <v>12</v>
      </c>
      <c r="F141" s="45" t="s">
        <v>154</v>
      </c>
      <c r="G141" s="45" t="s">
        <v>22</v>
      </c>
      <c r="H141" s="58" t="s">
        <v>227</v>
      </c>
      <c r="I141" s="45" t="s">
        <v>12</v>
      </c>
      <c r="J141" s="60" t="s">
        <v>316</v>
      </c>
      <c r="K141" s="61">
        <v>0.33333333333333331</v>
      </c>
    </row>
    <row r="142" spans="1:11" ht="13.5" hidden="1" customHeight="1" x14ac:dyDescent="0.2">
      <c r="A142" s="45" t="s">
        <v>198</v>
      </c>
      <c r="B142" s="45">
        <v>603</v>
      </c>
      <c r="C142" s="44">
        <v>44352</v>
      </c>
      <c r="D142" s="45" t="s">
        <v>1</v>
      </c>
      <c r="E142" s="45" t="s">
        <v>26</v>
      </c>
      <c r="F142" s="45" t="s">
        <v>218</v>
      </c>
      <c r="G142" s="45" t="s">
        <v>22</v>
      </c>
      <c r="H142" s="45" t="s">
        <v>228</v>
      </c>
      <c r="I142" s="45" t="s">
        <v>220</v>
      </c>
      <c r="J142" s="60" t="s">
        <v>221</v>
      </c>
      <c r="K142" s="61">
        <v>0.33333333333333331</v>
      </c>
    </row>
    <row r="143" spans="1:11" ht="13.5" hidden="1" customHeight="1" x14ac:dyDescent="0.2">
      <c r="A143" s="45" t="s">
        <v>198</v>
      </c>
      <c r="B143" s="45">
        <v>604</v>
      </c>
      <c r="C143" s="44">
        <v>44352</v>
      </c>
      <c r="D143" s="45" t="s">
        <v>1</v>
      </c>
      <c r="E143" s="45" t="s">
        <v>26</v>
      </c>
      <c r="F143" s="45" t="s">
        <v>222</v>
      </c>
      <c r="G143" s="58" t="s">
        <v>24</v>
      </c>
      <c r="H143" s="58" t="s">
        <v>212</v>
      </c>
      <c r="I143" s="45" t="s">
        <v>220</v>
      </c>
      <c r="J143" s="60" t="s">
        <v>224</v>
      </c>
      <c r="K143" s="61">
        <v>0.33333333333333331</v>
      </c>
    </row>
    <row r="144" spans="1:11" ht="13.5" hidden="1" customHeight="1" x14ac:dyDescent="0.2">
      <c r="A144" s="45" t="s">
        <v>198</v>
      </c>
      <c r="B144" s="45">
        <v>605</v>
      </c>
      <c r="C144" s="44">
        <v>44352</v>
      </c>
      <c r="D144" s="45" t="s">
        <v>1</v>
      </c>
      <c r="E144" s="45" t="s">
        <v>26</v>
      </c>
      <c r="F144" s="45" t="s">
        <v>225</v>
      </c>
      <c r="G144" s="58" t="s">
        <v>24</v>
      </c>
      <c r="H144" s="58" t="s">
        <v>215</v>
      </c>
      <c r="I144" s="45" t="s">
        <v>220</v>
      </c>
      <c r="J144" s="60" t="s">
        <v>226</v>
      </c>
      <c r="K144" s="61">
        <v>0.33333333333333331</v>
      </c>
    </row>
    <row r="145" spans="1:26" ht="13.5" hidden="1" customHeight="1" x14ac:dyDescent="0.2">
      <c r="A145" s="45" t="s">
        <v>198</v>
      </c>
      <c r="B145" s="45">
        <v>606</v>
      </c>
      <c r="C145" s="44">
        <v>44352</v>
      </c>
      <c r="D145" s="57" t="s">
        <v>1</v>
      </c>
      <c r="E145" s="45" t="s">
        <v>20</v>
      </c>
      <c r="F145" s="45" t="s">
        <v>216</v>
      </c>
      <c r="G145" s="45" t="s">
        <v>16</v>
      </c>
      <c r="H145" s="45" t="s">
        <v>223</v>
      </c>
      <c r="I145" s="45" t="s">
        <v>310</v>
      </c>
      <c r="J145" s="60" t="s">
        <v>311</v>
      </c>
      <c r="K145" s="61">
        <v>0.33333333333333331</v>
      </c>
    </row>
    <row r="146" spans="1:26" ht="13.5" hidden="1" customHeight="1" x14ac:dyDescent="0.2">
      <c r="A146" s="45" t="s">
        <v>198</v>
      </c>
      <c r="B146" s="45">
        <v>607</v>
      </c>
      <c r="C146" s="44">
        <v>44352</v>
      </c>
      <c r="D146" s="57" t="s">
        <v>1</v>
      </c>
      <c r="E146" s="45" t="s">
        <v>14</v>
      </c>
      <c r="F146" s="45" t="s">
        <v>216</v>
      </c>
      <c r="G146" s="45" t="s">
        <v>10</v>
      </c>
      <c r="H146" s="45" t="s">
        <v>231</v>
      </c>
      <c r="I146" s="45" t="s">
        <v>304</v>
      </c>
      <c r="J146" s="60" t="s">
        <v>305</v>
      </c>
      <c r="K146" s="61">
        <v>0.33333333333333331</v>
      </c>
    </row>
    <row r="147" spans="1:26" ht="13.5" hidden="1" customHeight="1" x14ac:dyDescent="0.2">
      <c r="A147" s="45" t="s">
        <v>198</v>
      </c>
      <c r="B147" s="45">
        <v>608</v>
      </c>
      <c r="C147" s="44">
        <v>44352</v>
      </c>
      <c r="D147" s="57" t="s">
        <v>1</v>
      </c>
      <c r="E147" s="45" t="s">
        <v>28</v>
      </c>
      <c r="F147" s="45" t="s">
        <v>227</v>
      </c>
      <c r="G147" s="45" t="s">
        <v>22</v>
      </c>
      <c r="H147" s="45" t="s">
        <v>227</v>
      </c>
      <c r="I147" s="45" t="s">
        <v>229</v>
      </c>
      <c r="J147" s="60" t="s">
        <v>230</v>
      </c>
      <c r="K147" s="61">
        <v>0.33333333333333331</v>
      </c>
    </row>
    <row r="148" spans="1:26" ht="13.5" hidden="1" customHeight="1" x14ac:dyDescent="0.2">
      <c r="A148" s="45" t="s">
        <v>198</v>
      </c>
      <c r="B148" s="45">
        <v>609</v>
      </c>
      <c r="C148" s="44">
        <v>44352</v>
      </c>
      <c r="D148" s="57" t="s">
        <v>1</v>
      </c>
      <c r="E148" s="45" t="s">
        <v>28</v>
      </c>
      <c r="F148" s="45" t="s">
        <v>231</v>
      </c>
      <c r="G148" s="45" t="s">
        <v>22</v>
      </c>
      <c r="H148" s="45" t="s">
        <v>216</v>
      </c>
      <c r="I148" s="45" t="s">
        <v>229</v>
      </c>
      <c r="J148" s="60" t="s">
        <v>232</v>
      </c>
      <c r="K148" s="61">
        <v>0.33333333333333331</v>
      </c>
    </row>
    <row r="149" spans="1:26" ht="13.5" hidden="1" customHeight="1" x14ac:dyDescent="0.2">
      <c r="A149" s="45" t="s">
        <v>198</v>
      </c>
      <c r="B149" s="45">
        <v>610</v>
      </c>
      <c r="C149" s="44">
        <v>44352</v>
      </c>
      <c r="D149" s="57" t="s">
        <v>1</v>
      </c>
      <c r="E149" s="45" t="s">
        <v>14</v>
      </c>
      <c r="F149" s="45" t="s">
        <v>154</v>
      </c>
      <c r="G149" s="45" t="s">
        <v>16</v>
      </c>
      <c r="H149" s="45" t="s">
        <v>219</v>
      </c>
      <c r="I149" s="45" t="s">
        <v>304</v>
      </c>
      <c r="J149" s="60" t="s">
        <v>306</v>
      </c>
      <c r="K149" s="61">
        <v>0.33333333333333331</v>
      </c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3.5" hidden="1" customHeight="1" x14ac:dyDescent="0.2">
      <c r="A150" s="45" t="s">
        <v>198</v>
      </c>
      <c r="B150" s="45">
        <v>611</v>
      </c>
      <c r="C150" s="44">
        <v>44352</v>
      </c>
      <c r="D150" s="45" t="s">
        <v>236</v>
      </c>
      <c r="E150" s="45" t="s">
        <v>8</v>
      </c>
      <c r="F150" s="45" t="s">
        <v>238</v>
      </c>
      <c r="G150" s="45" t="s">
        <v>22</v>
      </c>
      <c r="H150" s="45" t="s">
        <v>245</v>
      </c>
      <c r="I150" s="45" t="s">
        <v>294</v>
      </c>
      <c r="J150" s="60" t="s">
        <v>296</v>
      </c>
      <c r="K150" s="61">
        <v>0.33333333333333331</v>
      </c>
    </row>
    <row r="151" spans="1:26" ht="13.5" hidden="1" customHeight="1" x14ac:dyDescent="0.2">
      <c r="A151" s="45" t="s">
        <v>198</v>
      </c>
      <c r="B151" s="45">
        <v>612</v>
      </c>
      <c r="C151" s="44">
        <v>44352</v>
      </c>
      <c r="D151" s="45" t="s">
        <v>236</v>
      </c>
      <c r="E151" s="45" t="s">
        <v>8</v>
      </c>
      <c r="F151" s="45" t="s">
        <v>297</v>
      </c>
      <c r="G151" s="45" t="s">
        <v>22</v>
      </c>
      <c r="H151" s="45" t="s">
        <v>248</v>
      </c>
      <c r="I151" s="45" t="s">
        <v>294</v>
      </c>
      <c r="J151" s="60" t="s">
        <v>298</v>
      </c>
      <c r="K151" s="61">
        <v>0.33333333333333331</v>
      </c>
    </row>
    <row r="152" spans="1:26" ht="13.5" hidden="1" customHeight="1" x14ac:dyDescent="0.2">
      <c r="A152" s="45" t="s">
        <v>198</v>
      </c>
      <c r="B152" s="45">
        <v>613</v>
      </c>
      <c r="C152" s="44">
        <v>44352</v>
      </c>
      <c r="D152" s="45" t="s">
        <v>236</v>
      </c>
      <c r="E152" s="45" t="s">
        <v>8</v>
      </c>
      <c r="F152" s="45" t="s">
        <v>252</v>
      </c>
      <c r="G152" s="45" t="s">
        <v>22</v>
      </c>
      <c r="H152" s="45" t="s">
        <v>238</v>
      </c>
      <c r="I152" s="45" t="s">
        <v>294</v>
      </c>
      <c r="J152" s="60" t="s">
        <v>334</v>
      </c>
      <c r="K152" s="61">
        <v>0.33333333333333331</v>
      </c>
    </row>
    <row r="153" spans="1:26" ht="13.5" hidden="1" customHeight="1" x14ac:dyDescent="0.2">
      <c r="A153" s="45" t="s">
        <v>198</v>
      </c>
      <c r="B153" s="45">
        <v>614</v>
      </c>
      <c r="C153" s="44">
        <v>44353</v>
      </c>
      <c r="D153" s="57" t="s">
        <v>236</v>
      </c>
      <c r="E153" s="45" t="s">
        <v>12</v>
      </c>
      <c r="F153" s="45" t="s">
        <v>238</v>
      </c>
      <c r="G153" s="45" t="s">
        <v>16</v>
      </c>
      <c r="H153" s="45" t="s">
        <v>243</v>
      </c>
      <c r="I153" s="45" t="s">
        <v>12</v>
      </c>
      <c r="J153" s="60" t="s">
        <v>322</v>
      </c>
      <c r="K153" s="61">
        <v>0.33333333333333331</v>
      </c>
    </row>
    <row r="154" spans="1:26" ht="13.5" hidden="1" customHeight="1" x14ac:dyDescent="0.2">
      <c r="A154" s="45" t="s">
        <v>198</v>
      </c>
      <c r="B154" s="45">
        <v>615</v>
      </c>
      <c r="C154" s="44">
        <v>44353</v>
      </c>
      <c r="D154" s="57" t="s">
        <v>236</v>
      </c>
      <c r="E154" s="45" t="s">
        <v>12</v>
      </c>
      <c r="F154" s="45" t="s">
        <v>245</v>
      </c>
      <c r="G154" s="45" t="s">
        <v>16</v>
      </c>
      <c r="H154" s="45" t="s">
        <v>250</v>
      </c>
      <c r="I154" s="45" t="s">
        <v>12</v>
      </c>
      <c r="J154" s="60" t="s">
        <v>323</v>
      </c>
      <c r="K154" s="61">
        <v>0.33333333333333331</v>
      </c>
    </row>
    <row r="155" spans="1:26" ht="13.5" hidden="1" customHeight="1" x14ac:dyDescent="0.2">
      <c r="A155" s="45" t="s">
        <v>198</v>
      </c>
      <c r="B155" s="45">
        <v>616</v>
      </c>
      <c r="C155" s="44">
        <v>44352</v>
      </c>
      <c r="D155" s="45" t="s">
        <v>236</v>
      </c>
      <c r="E155" s="45" t="s">
        <v>28</v>
      </c>
      <c r="F155" s="45" t="s">
        <v>248</v>
      </c>
      <c r="G155" s="45" t="s">
        <v>26</v>
      </c>
      <c r="H155" s="45" t="s">
        <v>246</v>
      </c>
      <c r="I155" s="45" t="s">
        <v>229</v>
      </c>
      <c r="J155" s="60" t="s">
        <v>233</v>
      </c>
      <c r="K155" s="61">
        <v>0.33333333333333331</v>
      </c>
    </row>
    <row r="156" spans="1:26" ht="13.5" hidden="1" customHeight="1" x14ac:dyDescent="0.2">
      <c r="A156" s="45" t="s">
        <v>198</v>
      </c>
      <c r="B156" s="45">
        <v>617</v>
      </c>
      <c r="C156" s="44">
        <v>44352</v>
      </c>
      <c r="D156" s="45" t="s">
        <v>236</v>
      </c>
      <c r="E156" s="45" t="s">
        <v>20</v>
      </c>
      <c r="F156" s="45" t="s">
        <v>245</v>
      </c>
      <c r="G156" s="45" t="s">
        <v>26</v>
      </c>
      <c r="H156" s="45" t="s">
        <v>242</v>
      </c>
      <c r="I156" s="45" t="s">
        <v>310</v>
      </c>
      <c r="J156" s="60" t="s">
        <v>321</v>
      </c>
      <c r="K156" s="61">
        <v>0.33333333333333331</v>
      </c>
    </row>
    <row r="157" spans="1:26" ht="13.5" hidden="1" customHeight="1" x14ac:dyDescent="0.2">
      <c r="A157" s="45" t="s">
        <v>198</v>
      </c>
      <c r="B157" s="45">
        <v>618</v>
      </c>
      <c r="C157" s="44">
        <v>44352</v>
      </c>
      <c r="D157" s="57" t="s">
        <v>236</v>
      </c>
      <c r="E157" s="45" t="s">
        <v>26</v>
      </c>
      <c r="F157" s="45" t="s">
        <v>247</v>
      </c>
      <c r="G157" s="45" t="s">
        <v>10</v>
      </c>
      <c r="H157" s="45" t="s">
        <v>252</v>
      </c>
      <c r="I157" s="45" t="s">
        <v>220</v>
      </c>
      <c r="J157" s="60" t="s">
        <v>249</v>
      </c>
      <c r="K157" s="61">
        <v>0.33333333333333331</v>
      </c>
    </row>
    <row r="158" spans="1:26" ht="13.5" hidden="1" customHeight="1" x14ac:dyDescent="0.2">
      <c r="A158" s="45" t="s">
        <v>198</v>
      </c>
      <c r="B158" s="45">
        <v>619</v>
      </c>
      <c r="C158" s="44">
        <v>44352</v>
      </c>
      <c r="D158" s="57" t="s">
        <v>236</v>
      </c>
      <c r="E158" s="45" t="s">
        <v>18</v>
      </c>
      <c r="F158" s="45" t="s">
        <v>253</v>
      </c>
      <c r="G158" s="58" t="s">
        <v>24</v>
      </c>
      <c r="H158" s="58" t="s">
        <v>237</v>
      </c>
      <c r="I158" s="45" t="s">
        <v>234</v>
      </c>
      <c r="J158" s="60" t="s">
        <v>235</v>
      </c>
      <c r="K158" s="61">
        <v>0.33333333333333331</v>
      </c>
    </row>
    <row r="159" spans="1:26" ht="13.5" hidden="1" customHeight="1" x14ac:dyDescent="0.2">
      <c r="A159" s="45" t="s">
        <v>198</v>
      </c>
      <c r="B159" s="45">
        <v>620</v>
      </c>
      <c r="C159" s="44">
        <v>44352</v>
      </c>
      <c r="D159" s="57" t="s">
        <v>236</v>
      </c>
      <c r="E159" s="45" t="s">
        <v>14</v>
      </c>
      <c r="F159" s="45" t="s">
        <v>238</v>
      </c>
      <c r="G159" s="45" t="s">
        <v>26</v>
      </c>
      <c r="H159" s="45" t="s">
        <v>244</v>
      </c>
      <c r="I159" s="45" t="s">
        <v>304</v>
      </c>
      <c r="J159" s="60" t="s">
        <v>317</v>
      </c>
      <c r="K159" s="61">
        <v>0.33333333333333331</v>
      </c>
    </row>
    <row r="160" spans="1:26" ht="13.5" hidden="1" customHeight="1" x14ac:dyDescent="0.2">
      <c r="A160" s="45" t="s">
        <v>198</v>
      </c>
      <c r="B160" s="45">
        <v>621</v>
      </c>
      <c r="C160" s="44">
        <v>44352</v>
      </c>
      <c r="D160" s="45" t="s">
        <v>236</v>
      </c>
      <c r="E160" s="62" t="s">
        <v>28</v>
      </c>
      <c r="F160" s="62" t="s">
        <v>252</v>
      </c>
      <c r="G160" s="63" t="s">
        <v>241</v>
      </c>
      <c r="H160" s="63" t="s">
        <v>241</v>
      </c>
      <c r="I160" s="45"/>
      <c r="J160" s="60"/>
      <c r="K160" s="61"/>
    </row>
    <row r="161" spans="1:26" ht="13.5" hidden="1" customHeight="1" x14ac:dyDescent="0.2">
      <c r="A161" s="45" t="s">
        <v>198</v>
      </c>
      <c r="B161" s="45">
        <v>622</v>
      </c>
      <c r="C161" s="44">
        <v>44352</v>
      </c>
      <c r="D161" s="45" t="s">
        <v>236</v>
      </c>
      <c r="E161" s="45" t="s">
        <v>28</v>
      </c>
      <c r="F161" s="45" t="s">
        <v>238</v>
      </c>
      <c r="G161" s="58" t="s">
        <v>24</v>
      </c>
      <c r="H161" s="58" t="s">
        <v>240</v>
      </c>
      <c r="I161" s="45" t="s">
        <v>229</v>
      </c>
      <c r="J161" s="60" t="s">
        <v>251</v>
      </c>
      <c r="K161" s="61">
        <v>0.33333333333333331</v>
      </c>
    </row>
    <row r="162" spans="1:26" ht="13.5" customHeight="1" x14ac:dyDescent="0.2">
      <c r="A162" s="115" t="s">
        <v>198</v>
      </c>
      <c r="B162" s="115">
        <v>628</v>
      </c>
      <c r="C162" s="116">
        <v>44353</v>
      </c>
      <c r="D162" s="119" t="s">
        <v>254</v>
      </c>
      <c r="E162" s="115" t="s">
        <v>12</v>
      </c>
      <c r="F162" s="115" t="s">
        <v>259</v>
      </c>
      <c r="G162" s="58" t="s">
        <v>24</v>
      </c>
      <c r="H162" s="138" t="s">
        <v>255</v>
      </c>
      <c r="I162" s="115" t="s">
        <v>12</v>
      </c>
      <c r="J162" s="58" t="s">
        <v>331</v>
      </c>
      <c r="K162" s="59">
        <v>0.3611111111111111</v>
      </c>
    </row>
    <row r="163" spans="1:26" s="130" customFormat="1" ht="13.5" customHeight="1" x14ac:dyDescent="0.2">
      <c r="A163" s="136" t="s">
        <v>198</v>
      </c>
      <c r="B163" s="136">
        <v>636</v>
      </c>
      <c r="C163" s="135">
        <v>44352</v>
      </c>
      <c r="D163" s="136" t="s">
        <v>254</v>
      </c>
      <c r="E163" s="136" t="s">
        <v>28</v>
      </c>
      <c r="F163" s="136" t="s">
        <v>272</v>
      </c>
      <c r="G163" s="136" t="s">
        <v>24</v>
      </c>
      <c r="H163" s="129" t="s">
        <v>258</v>
      </c>
      <c r="I163" s="136" t="s">
        <v>229</v>
      </c>
      <c r="J163" s="132" t="s">
        <v>273</v>
      </c>
      <c r="K163" s="131">
        <v>0.3611111111111111</v>
      </c>
    </row>
    <row r="164" spans="1:26" ht="13.5" hidden="1" customHeight="1" x14ac:dyDescent="0.2">
      <c r="A164" s="45" t="s">
        <v>198</v>
      </c>
      <c r="B164" s="45">
        <v>637</v>
      </c>
      <c r="C164" s="44">
        <v>44352</v>
      </c>
      <c r="D164" s="45" t="s">
        <v>3</v>
      </c>
      <c r="E164" s="45" t="s">
        <v>14</v>
      </c>
      <c r="F164" s="45" t="s">
        <v>279</v>
      </c>
      <c r="G164" s="45" t="s">
        <v>8</v>
      </c>
      <c r="H164" s="45" t="s">
        <v>279</v>
      </c>
      <c r="I164" s="45" t="s">
        <v>304</v>
      </c>
      <c r="J164" s="60" t="s">
        <v>325</v>
      </c>
      <c r="K164" s="61">
        <v>0.3888888888888889</v>
      </c>
    </row>
    <row r="165" spans="1:26" ht="13.5" hidden="1" customHeight="1" x14ac:dyDescent="0.2">
      <c r="A165" s="45" t="s">
        <v>198</v>
      </c>
      <c r="B165" s="45">
        <v>638</v>
      </c>
      <c r="C165" s="44">
        <v>44352</v>
      </c>
      <c r="D165" s="45" t="s">
        <v>3</v>
      </c>
      <c r="E165" s="45" t="s">
        <v>14</v>
      </c>
      <c r="F165" s="45" t="s">
        <v>281</v>
      </c>
      <c r="G165" s="45" t="s">
        <v>8</v>
      </c>
      <c r="H165" s="45" t="s">
        <v>301</v>
      </c>
      <c r="I165" s="45" t="s">
        <v>304</v>
      </c>
      <c r="J165" s="60" t="s">
        <v>326</v>
      </c>
      <c r="K165" s="61">
        <v>0.3888888888888889</v>
      </c>
    </row>
    <row r="166" spans="1:26" ht="13.5" hidden="1" customHeight="1" x14ac:dyDescent="0.2">
      <c r="A166" s="45" t="s">
        <v>198</v>
      </c>
      <c r="B166" s="45">
        <v>639</v>
      </c>
      <c r="C166" s="44">
        <v>44353</v>
      </c>
      <c r="D166" s="57" t="s">
        <v>3</v>
      </c>
      <c r="E166" s="45" t="s">
        <v>12</v>
      </c>
      <c r="F166" s="45" t="s">
        <v>279</v>
      </c>
      <c r="G166" s="45" t="s">
        <v>26</v>
      </c>
      <c r="H166" s="45" t="s">
        <v>288</v>
      </c>
      <c r="I166" s="45" t="s">
        <v>12</v>
      </c>
      <c r="J166" s="60" t="s">
        <v>331</v>
      </c>
      <c r="K166" s="61">
        <v>0.3888888888888889</v>
      </c>
    </row>
    <row r="167" spans="1:26" ht="13.5" hidden="1" customHeight="1" x14ac:dyDescent="0.2">
      <c r="A167" s="45" t="s">
        <v>198</v>
      </c>
      <c r="B167" s="45">
        <v>640</v>
      </c>
      <c r="C167" s="44">
        <v>44353</v>
      </c>
      <c r="D167" s="57" t="s">
        <v>3</v>
      </c>
      <c r="E167" s="45" t="s">
        <v>12</v>
      </c>
      <c r="F167" s="45" t="s">
        <v>281</v>
      </c>
      <c r="G167" s="45" t="s">
        <v>26</v>
      </c>
      <c r="H167" s="45" t="s">
        <v>289</v>
      </c>
      <c r="I167" s="45" t="s">
        <v>12</v>
      </c>
      <c r="J167" s="60" t="s">
        <v>330</v>
      </c>
      <c r="K167" s="61">
        <v>0.41666666666666669</v>
      </c>
    </row>
    <row r="168" spans="1:26" ht="13.5" hidden="1" customHeight="1" x14ac:dyDescent="0.2">
      <c r="A168" s="45" t="s">
        <v>198</v>
      </c>
      <c r="B168" s="45">
        <v>641</v>
      </c>
      <c r="C168" s="44">
        <v>44352</v>
      </c>
      <c r="D168" s="45" t="s">
        <v>3</v>
      </c>
      <c r="E168" s="45" t="s">
        <v>26</v>
      </c>
      <c r="F168" s="45" t="s">
        <v>282</v>
      </c>
      <c r="G168" s="58" t="s">
        <v>24</v>
      </c>
      <c r="H168" s="58" t="s">
        <v>278</v>
      </c>
      <c r="I168" s="45" t="s">
        <v>220</v>
      </c>
      <c r="J168" s="60" t="s">
        <v>266</v>
      </c>
      <c r="K168" s="61">
        <v>0.3611111111111111</v>
      </c>
    </row>
    <row r="169" spans="1:26" ht="13.5" hidden="1" customHeight="1" x14ac:dyDescent="0.2">
      <c r="A169" s="45" t="s">
        <v>198</v>
      </c>
      <c r="B169" s="45">
        <v>642</v>
      </c>
      <c r="C169" s="44">
        <v>44352</v>
      </c>
      <c r="D169" s="45" t="s">
        <v>3</v>
      </c>
      <c r="E169" s="45" t="s">
        <v>26</v>
      </c>
      <c r="F169" s="45" t="s">
        <v>285</v>
      </c>
      <c r="G169" s="58" t="s">
        <v>24</v>
      </c>
      <c r="H169" s="58" t="s">
        <v>280</v>
      </c>
      <c r="I169" s="45" t="s">
        <v>220</v>
      </c>
      <c r="J169" s="60" t="s">
        <v>263</v>
      </c>
      <c r="K169" s="61">
        <v>0.3888888888888889</v>
      </c>
    </row>
    <row r="170" spans="1:26" ht="13.5" hidden="1" customHeight="1" x14ac:dyDescent="0.2">
      <c r="A170" s="45" t="s">
        <v>198</v>
      </c>
      <c r="B170" s="45">
        <v>643</v>
      </c>
      <c r="C170" s="44">
        <v>44352</v>
      </c>
      <c r="D170" s="45" t="s">
        <v>3</v>
      </c>
      <c r="E170" s="45" t="s">
        <v>28</v>
      </c>
      <c r="F170" s="64" t="s">
        <v>292</v>
      </c>
      <c r="G170" s="45" t="s">
        <v>22</v>
      </c>
      <c r="H170" s="45" t="s">
        <v>281</v>
      </c>
      <c r="I170" s="45" t="s">
        <v>229</v>
      </c>
      <c r="J170" s="60" t="s">
        <v>291</v>
      </c>
      <c r="K170" s="61">
        <v>0.3611111111111111</v>
      </c>
    </row>
    <row r="171" spans="1:26" ht="13.5" hidden="1" customHeight="1" x14ac:dyDescent="0.2">
      <c r="A171" s="45" t="s">
        <v>198</v>
      </c>
      <c r="B171" s="45">
        <v>644</v>
      </c>
      <c r="C171" s="44">
        <v>44352</v>
      </c>
      <c r="D171" s="45" t="s">
        <v>3</v>
      </c>
      <c r="E171" s="45" t="s">
        <v>28</v>
      </c>
      <c r="F171" s="45" t="s">
        <v>279</v>
      </c>
      <c r="G171" s="45" t="s">
        <v>10</v>
      </c>
      <c r="H171" s="45" t="s">
        <v>293</v>
      </c>
      <c r="I171" s="45" t="s">
        <v>229</v>
      </c>
      <c r="J171" s="60" t="s">
        <v>273</v>
      </c>
      <c r="K171" s="61">
        <v>0.39583333333333331</v>
      </c>
    </row>
    <row r="172" spans="1:26" ht="13.5" hidden="1" customHeight="1" x14ac:dyDescent="0.2">
      <c r="A172" s="45" t="s">
        <v>198</v>
      </c>
      <c r="B172" s="45">
        <v>645</v>
      </c>
      <c r="C172" s="44">
        <v>44352</v>
      </c>
      <c r="D172" s="45" t="s">
        <v>3</v>
      </c>
      <c r="E172" s="45" t="s">
        <v>28</v>
      </c>
      <c r="F172" s="45" t="s">
        <v>290</v>
      </c>
      <c r="G172" s="45" t="s">
        <v>16</v>
      </c>
      <c r="H172" s="45" t="s">
        <v>286</v>
      </c>
      <c r="I172" s="45" t="s">
        <v>229</v>
      </c>
      <c r="J172" s="60" t="s">
        <v>291</v>
      </c>
      <c r="K172" s="61">
        <v>0.39583333333333331</v>
      </c>
    </row>
    <row r="173" spans="1:26" ht="13.5" hidden="1" customHeight="1" x14ac:dyDescent="0.2">
      <c r="A173" s="45" t="s">
        <v>198</v>
      </c>
      <c r="B173" s="45">
        <v>646</v>
      </c>
      <c r="C173" s="44">
        <v>44352</v>
      </c>
      <c r="D173" s="45" t="s">
        <v>3</v>
      </c>
      <c r="E173" s="45" t="s">
        <v>16</v>
      </c>
      <c r="F173" s="45" t="s">
        <v>283</v>
      </c>
      <c r="G173" s="45" t="s">
        <v>22</v>
      </c>
      <c r="H173" s="45" t="s">
        <v>290</v>
      </c>
      <c r="I173" s="45" t="s">
        <v>294</v>
      </c>
      <c r="J173" s="60" t="s">
        <v>300</v>
      </c>
      <c r="K173" s="61">
        <v>0.3888888888888889</v>
      </c>
    </row>
    <row r="174" spans="1:26" ht="13.5" hidden="1" customHeight="1" x14ac:dyDescent="0.2">
      <c r="A174" s="60" t="s">
        <v>202</v>
      </c>
      <c r="B174" s="60">
        <v>801</v>
      </c>
      <c r="C174" s="68">
        <v>44387</v>
      </c>
      <c r="D174" s="60" t="s">
        <v>1</v>
      </c>
      <c r="E174" s="60" t="s">
        <v>10</v>
      </c>
      <c r="F174" s="60" t="s">
        <v>231</v>
      </c>
      <c r="G174" s="60" t="s">
        <v>22</v>
      </c>
      <c r="H174" s="60" t="s">
        <v>228</v>
      </c>
      <c r="I174" s="60" t="s">
        <v>302</v>
      </c>
      <c r="J174" s="69" t="s">
        <v>303</v>
      </c>
      <c r="K174" s="70">
        <v>0.33333333333333331</v>
      </c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3.5" hidden="1" customHeight="1" x14ac:dyDescent="0.2">
      <c r="A175" s="60" t="s">
        <v>202</v>
      </c>
      <c r="B175" s="60">
        <v>802</v>
      </c>
      <c r="C175" s="68">
        <v>44388</v>
      </c>
      <c r="D175" s="60" t="s">
        <v>1</v>
      </c>
      <c r="E175" s="60" t="s">
        <v>12</v>
      </c>
      <c r="F175" s="60" t="s">
        <v>154</v>
      </c>
      <c r="G175" s="60" t="s">
        <v>26</v>
      </c>
      <c r="H175" s="60" t="s">
        <v>222</v>
      </c>
      <c r="I175" s="60" t="s">
        <v>12</v>
      </c>
      <c r="J175" s="69" t="s">
        <v>316</v>
      </c>
      <c r="K175" s="70">
        <v>0.33333333333333331</v>
      </c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3.5" hidden="1" customHeight="1" x14ac:dyDescent="0.2">
      <c r="A176" s="60" t="s">
        <v>202</v>
      </c>
      <c r="B176" s="60">
        <v>803</v>
      </c>
      <c r="C176" s="68">
        <v>44387</v>
      </c>
      <c r="D176" s="71" t="s">
        <v>1</v>
      </c>
      <c r="E176" s="60" t="s">
        <v>16</v>
      </c>
      <c r="F176" s="60" t="s">
        <v>219</v>
      </c>
      <c r="G176" s="60" t="s">
        <v>22</v>
      </c>
      <c r="H176" s="60" t="s">
        <v>216</v>
      </c>
      <c r="I176" s="60" t="s">
        <v>307</v>
      </c>
      <c r="J176" s="69" t="s">
        <v>343</v>
      </c>
      <c r="K176" s="70">
        <v>0.33333333333333331</v>
      </c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11" ht="13.5" hidden="1" customHeight="1" x14ac:dyDescent="0.2">
      <c r="A177" s="60" t="s">
        <v>202</v>
      </c>
      <c r="B177" s="60">
        <v>804</v>
      </c>
      <c r="C177" s="68">
        <v>44387</v>
      </c>
      <c r="D177" s="71" t="s">
        <v>1</v>
      </c>
      <c r="E177" s="60" t="s">
        <v>16</v>
      </c>
      <c r="F177" s="60" t="s">
        <v>223</v>
      </c>
      <c r="G177" s="60" t="s">
        <v>22</v>
      </c>
      <c r="H177" s="60" t="s">
        <v>227</v>
      </c>
      <c r="I177" s="60" t="s">
        <v>307</v>
      </c>
      <c r="J177" s="69" t="s">
        <v>344</v>
      </c>
      <c r="K177" s="70">
        <v>0.33333333333333331</v>
      </c>
    </row>
    <row r="178" spans="1:11" ht="13.5" hidden="1" customHeight="1" x14ac:dyDescent="0.2">
      <c r="A178" s="60" t="s">
        <v>202</v>
      </c>
      <c r="B178" s="60">
        <v>805</v>
      </c>
      <c r="C178" s="68">
        <v>44387</v>
      </c>
      <c r="D178" s="71" t="s">
        <v>1</v>
      </c>
      <c r="E178" s="60" t="s">
        <v>28</v>
      </c>
      <c r="F178" s="60" t="s">
        <v>227</v>
      </c>
      <c r="G178" s="60" t="s">
        <v>8</v>
      </c>
      <c r="H178" s="60" t="s">
        <v>154</v>
      </c>
      <c r="I178" s="60" t="s">
        <v>229</v>
      </c>
      <c r="J178" s="60" t="s">
        <v>230</v>
      </c>
      <c r="K178" s="61">
        <v>0.33333333333333331</v>
      </c>
    </row>
    <row r="179" spans="1:11" ht="13.5" hidden="1" customHeight="1" x14ac:dyDescent="0.2">
      <c r="A179" s="60" t="s">
        <v>202</v>
      </c>
      <c r="B179" s="60">
        <v>806</v>
      </c>
      <c r="C179" s="68">
        <v>44387</v>
      </c>
      <c r="D179" s="71" t="s">
        <v>1</v>
      </c>
      <c r="E179" s="60" t="s">
        <v>28</v>
      </c>
      <c r="F179" s="60" t="s">
        <v>231</v>
      </c>
      <c r="G179" s="60" t="s">
        <v>26</v>
      </c>
      <c r="H179" s="60" t="s">
        <v>218</v>
      </c>
      <c r="I179" s="60" t="s">
        <v>229</v>
      </c>
      <c r="J179" s="60" t="s">
        <v>232</v>
      </c>
      <c r="K179" s="61">
        <v>0.33333333333333331</v>
      </c>
    </row>
    <row r="180" spans="1:11" ht="13.5" hidden="1" customHeight="1" x14ac:dyDescent="0.2">
      <c r="A180" s="60" t="s">
        <v>202</v>
      </c>
      <c r="B180" s="60">
        <v>807</v>
      </c>
      <c r="C180" s="68">
        <v>44387</v>
      </c>
      <c r="D180" s="71" t="s">
        <v>1</v>
      </c>
      <c r="E180" s="60" t="s">
        <v>28</v>
      </c>
      <c r="F180" s="60" t="s">
        <v>154</v>
      </c>
      <c r="G180" s="60" t="s">
        <v>26</v>
      </c>
      <c r="H180" s="60" t="s">
        <v>225</v>
      </c>
      <c r="I180" s="60" t="s">
        <v>229</v>
      </c>
      <c r="J180" s="60" t="s">
        <v>233</v>
      </c>
      <c r="K180" s="61">
        <v>0.33333333333333331</v>
      </c>
    </row>
    <row r="181" spans="1:11" ht="13.5" hidden="1" customHeight="1" x14ac:dyDescent="0.2">
      <c r="A181" s="60" t="s">
        <v>202</v>
      </c>
      <c r="B181" s="60">
        <v>808</v>
      </c>
      <c r="C181" s="68">
        <v>44387</v>
      </c>
      <c r="D181" s="60" t="s">
        <v>1</v>
      </c>
      <c r="E181" s="60" t="s">
        <v>20</v>
      </c>
      <c r="F181" s="60" t="s">
        <v>216</v>
      </c>
      <c r="G181" s="60" t="s">
        <v>22</v>
      </c>
      <c r="H181" s="60" t="s">
        <v>154</v>
      </c>
      <c r="I181" s="60" t="s">
        <v>310</v>
      </c>
      <c r="J181" s="60" t="s">
        <v>337</v>
      </c>
      <c r="K181" s="61">
        <v>0.33333333333333331</v>
      </c>
    </row>
    <row r="182" spans="1:11" ht="13.5" hidden="1" customHeight="1" x14ac:dyDescent="0.2">
      <c r="A182" s="60" t="s">
        <v>202</v>
      </c>
      <c r="B182" s="60">
        <v>809</v>
      </c>
      <c r="C182" s="68">
        <v>44387</v>
      </c>
      <c r="D182" s="71" t="s">
        <v>1</v>
      </c>
      <c r="E182" s="60" t="s">
        <v>14</v>
      </c>
      <c r="F182" s="60" t="s">
        <v>216</v>
      </c>
      <c r="G182" s="60" t="s">
        <v>24</v>
      </c>
      <c r="H182" s="60" t="s">
        <v>215</v>
      </c>
      <c r="I182" s="60" t="s">
        <v>304</v>
      </c>
      <c r="J182" s="60" t="s">
        <v>305</v>
      </c>
      <c r="K182" s="61">
        <v>0.33333333333333331</v>
      </c>
    </row>
    <row r="183" spans="1:11" ht="13.5" hidden="1" customHeight="1" x14ac:dyDescent="0.2">
      <c r="A183" s="60" t="s">
        <v>202</v>
      </c>
      <c r="B183" s="60">
        <v>810</v>
      </c>
      <c r="C183" s="68">
        <v>44387</v>
      </c>
      <c r="D183" s="71" t="s">
        <v>1</v>
      </c>
      <c r="E183" s="60" t="s">
        <v>14</v>
      </c>
      <c r="F183" s="60" t="s">
        <v>154</v>
      </c>
      <c r="G183" s="60" t="s">
        <v>24</v>
      </c>
      <c r="H183" s="60" t="s">
        <v>212</v>
      </c>
      <c r="I183" s="60" t="s">
        <v>304</v>
      </c>
      <c r="J183" s="60" t="s">
        <v>306</v>
      </c>
      <c r="K183" s="61">
        <v>0.33333333333333331</v>
      </c>
    </row>
    <row r="184" spans="1:11" ht="13.5" hidden="1" customHeight="1" x14ac:dyDescent="0.2">
      <c r="A184" s="60" t="s">
        <v>202</v>
      </c>
      <c r="B184" s="60">
        <v>811</v>
      </c>
      <c r="C184" s="68">
        <v>44387</v>
      </c>
      <c r="D184" s="60" t="s">
        <v>236</v>
      </c>
      <c r="E184" s="60" t="s">
        <v>10</v>
      </c>
      <c r="F184" s="60" t="s">
        <v>252</v>
      </c>
      <c r="G184" s="60" t="s">
        <v>22</v>
      </c>
      <c r="H184" s="60" t="s">
        <v>238</v>
      </c>
      <c r="I184" s="60" t="s">
        <v>302</v>
      </c>
      <c r="J184" s="60" t="s">
        <v>303</v>
      </c>
      <c r="K184" s="61">
        <v>0.3611111111111111</v>
      </c>
    </row>
    <row r="185" spans="1:11" ht="13.5" hidden="1" customHeight="1" x14ac:dyDescent="0.2">
      <c r="A185" s="60" t="s">
        <v>202</v>
      </c>
      <c r="B185" s="60">
        <v>812</v>
      </c>
      <c r="C185" s="68">
        <v>44388</v>
      </c>
      <c r="D185" s="60" t="s">
        <v>236</v>
      </c>
      <c r="E185" s="60" t="s">
        <v>12</v>
      </c>
      <c r="F185" s="60" t="s">
        <v>238</v>
      </c>
      <c r="G185" s="60" t="s">
        <v>26</v>
      </c>
      <c r="H185" s="60" t="s">
        <v>242</v>
      </c>
      <c r="I185" s="60" t="s">
        <v>12</v>
      </c>
      <c r="J185" s="60" t="s">
        <v>322</v>
      </c>
      <c r="K185" s="61">
        <v>0.33333333333333331</v>
      </c>
    </row>
    <row r="186" spans="1:11" ht="13.5" hidden="1" customHeight="1" x14ac:dyDescent="0.2">
      <c r="A186" s="60" t="s">
        <v>202</v>
      </c>
      <c r="B186" s="60">
        <v>813</v>
      </c>
      <c r="C186" s="68">
        <v>44388</v>
      </c>
      <c r="D186" s="60" t="s">
        <v>236</v>
      </c>
      <c r="E186" s="60" t="s">
        <v>12</v>
      </c>
      <c r="F186" s="60" t="s">
        <v>245</v>
      </c>
      <c r="G186" s="60" t="s">
        <v>26</v>
      </c>
      <c r="H186" s="60" t="s">
        <v>244</v>
      </c>
      <c r="I186" s="60" t="s">
        <v>12</v>
      </c>
      <c r="J186" s="60" t="s">
        <v>323</v>
      </c>
      <c r="K186" s="61">
        <v>0.33333333333333331</v>
      </c>
    </row>
    <row r="187" spans="1:11" ht="13.5" hidden="1" customHeight="1" x14ac:dyDescent="0.2">
      <c r="A187" s="60" t="s">
        <v>202</v>
      </c>
      <c r="B187" s="60">
        <v>814</v>
      </c>
      <c r="C187" s="68">
        <v>44387</v>
      </c>
      <c r="D187" s="71" t="s">
        <v>236</v>
      </c>
      <c r="E187" s="72" t="s">
        <v>16</v>
      </c>
      <c r="F187" s="72" t="s">
        <v>250</v>
      </c>
      <c r="G187" s="73" t="s">
        <v>241</v>
      </c>
      <c r="H187" s="73" t="s">
        <v>241</v>
      </c>
      <c r="I187" s="60"/>
      <c r="J187" s="60"/>
      <c r="K187" s="61"/>
    </row>
    <row r="188" spans="1:11" ht="13.5" hidden="1" customHeight="1" x14ac:dyDescent="0.2">
      <c r="A188" s="60" t="s">
        <v>202</v>
      </c>
      <c r="B188" s="60">
        <v>815</v>
      </c>
      <c r="C188" s="68">
        <v>44387</v>
      </c>
      <c r="D188" s="71" t="s">
        <v>236</v>
      </c>
      <c r="E188" s="60" t="s">
        <v>16</v>
      </c>
      <c r="F188" s="60" t="s">
        <v>243</v>
      </c>
      <c r="G188" s="60" t="s">
        <v>14</v>
      </c>
      <c r="H188" s="60" t="s">
        <v>238</v>
      </c>
      <c r="I188" s="60" t="s">
        <v>307</v>
      </c>
      <c r="J188" s="60" t="s">
        <v>345</v>
      </c>
      <c r="K188" s="61">
        <v>0.33333333333333331</v>
      </c>
    </row>
    <row r="189" spans="1:11" ht="13.5" hidden="1" customHeight="1" x14ac:dyDescent="0.2">
      <c r="A189" s="60" t="s">
        <v>202</v>
      </c>
      <c r="B189" s="60">
        <v>816</v>
      </c>
      <c r="C189" s="68">
        <v>44387</v>
      </c>
      <c r="D189" s="71" t="s">
        <v>236</v>
      </c>
      <c r="E189" s="60" t="s">
        <v>28</v>
      </c>
      <c r="F189" s="60" t="s">
        <v>248</v>
      </c>
      <c r="G189" s="60" t="s">
        <v>8</v>
      </c>
      <c r="H189" s="60" t="s">
        <v>238</v>
      </c>
      <c r="I189" s="60" t="s">
        <v>229</v>
      </c>
      <c r="J189" s="60" t="s">
        <v>251</v>
      </c>
      <c r="K189" s="61">
        <v>0.3611111111111111</v>
      </c>
    </row>
    <row r="190" spans="1:11" ht="13.5" hidden="1" customHeight="1" x14ac:dyDescent="0.2">
      <c r="A190" s="60" t="s">
        <v>202</v>
      </c>
      <c r="B190" s="60">
        <v>817</v>
      </c>
      <c r="C190" s="68">
        <v>44387</v>
      </c>
      <c r="D190" s="71" t="s">
        <v>236</v>
      </c>
      <c r="E190" s="74" t="s">
        <v>28</v>
      </c>
      <c r="F190" s="74" t="s">
        <v>252</v>
      </c>
      <c r="G190" s="74" t="s">
        <v>26</v>
      </c>
      <c r="H190" s="74" t="s">
        <v>246</v>
      </c>
      <c r="I190" s="60" t="s">
        <v>229</v>
      </c>
      <c r="J190" s="60" t="s">
        <v>230</v>
      </c>
      <c r="K190" s="61">
        <v>0.3611111111111111</v>
      </c>
    </row>
    <row r="191" spans="1:11" ht="13.5" hidden="1" customHeight="1" x14ac:dyDescent="0.2">
      <c r="A191" s="60" t="s">
        <v>202</v>
      </c>
      <c r="B191" s="60">
        <v>818</v>
      </c>
      <c r="C191" s="68">
        <v>44387</v>
      </c>
      <c r="D191" s="71" t="s">
        <v>236</v>
      </c>
      <c r="E191" s="60" t="s">
        <v>28</v>
      </c>
      <c r="F191" s="60" t="s">
        <v>238</v>
      </c>
      <c r="G191" s="60" t="s">
        <v>8</v>
      </c>
      <c r="H191" s="60" t="s">
        <v>252</v>
      </c>
      <c r="I191" s="60" t="s">
        <v>229</v>
      </c>
      <c r="J191" s="60" t="s">
        <v>232</v>
      </c>
      <c r="K191" s="61">
        <v>0.3611111111111111</v>
      </c>
    </row>
    <row r="192" spans="1:11" ht="13.5" hidden="1" customHeight="1" x14ac:dyDescent="0.2">
      <c r="A192" s="60" t="s">
        <v>202</v>
      </c>
      <c r="B192" s="60">
        <v>819</v>
      </c>
      <c r="C192" s="68">
        <v>44387</v>
      </c>
      <c r="D192" s="60" t="s">
        <v>236</v>
      </c>
      <c r="E192" s="60" t="s">
        <v>8</v>
      </c>
      <c r="F192" s="60" t="s">
        <v>297</v>
      </c>
      <c r="G192" s="60" t="s">
        <v>26</v>
      </c>
      <c r="H192" s="60" t="s">
        <v>247</v>
      </c>
      <c r="I192" s="60" t="s">
        <v>229</v>
      </c>
      <c r="J192" s="60" t="s">
        <v>233</v>
      </c>
      <c r="K192" s="61">
        <v>0.3611111111111111</v>
      </c>
    </row>
    <row r="193" spans="1:11" ht="13.5" hidden="1" customHeight="1" x14ac:dyDescent="0.2">
      <c r="A193" s="60" t="s">
        <v>202</v>
      </c>
      <c r="B193" s="60">
        <v>820</v>
      </c>
      <c r="C193" s="68">
        <v>44387</v>
      </c>
      <c r="D193" s="71" t="s">
        <v>236</v>
      </c>
      <c r="E193" s="60" t="s">
        <v>20</v>
      </c>
      <c r="F193" s="60" t="s">
        <v>245</v>
      </c>
      <c r="G193" s="60" t="s">
        <v>18</v>
      </c>
      <c r="H193" s="60" t="s">
        <v>253</v>
      </c>
      <c r="I193" s="60" t="s">
        <v>310</v>
      </c>
      <c r="J193" s="60" t="s">
        <v>321</v>
      </c>
      <c r="K193" s="61">
        <v>0.33333333333333331</v>
      </c>
    </row>
    <row r="194" spans="1:11" ht="13.5" hidden="1" customHeight="1" x14ac:dyDescent="0.2">
      <c r="A194" s="60" t="s">
        <v>202</v>
      </c>
      <c r="B194" s="60">
        <v>821</v>
      </c>
      <c r="C194" s="68">
        <v>44387</v>
      </c>
      <c r="D194" s="71" t="s">
        <v>236</v>
      </c>
      <c r="E194" s="60" t="s">
        <v>22</v>
      </c>
      <c r="F194" s="60" t="s">
        <v>245</v>
      </c>
      <c r="G194" s="60" t="s">
        <v>24</v>
      </c>
      <c r="H194" s="60" t="s">
        <v>237</v>
      </c>
      <c r="I194" s="60" t="s">
        <v>302</v>
      </c>
      <c r="J194" s="60" t="s">
        <v>346</v>
      </c>
      <c r="K194" s="61">
        <v>0.33333333333333331</v>
      </c>
    </row>
    <row r="195" spans="1:11" ht="13.5" hidden="1" customHeight="1" x14ac:dyDescent="0.2">
      <c r="A195" s="60" t="s">
        <v>202</v>
      </c>
      <c r="B195" s="60">
        <v>822</v>
      </c>
      <c r="C195" s="68">
        <v>44387</v>
      </c>
      <c r="D195" s="71" t="s">
        <v>236</v>
      </c>
      <c r="E195" s="60" t="s">
        <v>22</v>
      </c>
      <c r="F195" s="60" t="s">
        <v>248</v>
      </c>
      <c r="G195" s="60" t="s">
        <v>24</v>
      </c>
      <c r="H195" s="60" t="s">
        <v>240</v>
      </c>
      <c r="I195" s="60" t="s">
        <v>302</v>
      </c>
      <c r="J195" s="60" t="s">
        <v>346</v>
      </c>
      <c r="K195" s="61">
        <v>0.3611111111111111</v>
      </c>
    </row>
    <row r="196" spans="1:11" s="130" customFormat="1" ht="13.5" customHeight="1" x14ac:dyDescent="0.2">
      <c r="A196" s="132" t="s">
        <v>201</v>
      </c>
      <c r="B196" s="128"/>
      <c r="C196" s="127"/>
      <c r="D196" s="126"/>
      <c r="E196" s="128"/>
      <c r="F196" s="128"/>
      <c r="G196" s="128"/>
      <c r="H196" s="128"/>
      <c r="I196" s="128"/>
      <c r="J196" s="128"/>
      <c r="K196" s="125"/>
    </row>
    <row r="197" spans="1:11" ht="13.5" customHeight="1" x14ac:dyDescent="0.2">
      <c r="A197" s="58" t="s">
        <v>202</v>
      </c>
      <c r="B197" s="58">
        <v>833</v>
      </c>
      <c r="C197" s="120">
        <v>44387</v>
      </c>
      <c r="D197" s="121" t="s">
        <v>254</v>
      </c>
      <c r="E197" s="58" t="s">
        <v>14</v>
      </c>
      <c r="F197" s="58" t="s">
        <v>259</v>
      </c>
      <c r="G197" s="58" t="s">
        <v>24</v>
      </c>
      <c r="H197" s="138" t="s">
        <v>255</v>
      </c>
      <c r="I197" s="58" t="s">
        <v>304</v>
      </c>
      <c r="J197" s="58" t="s">
        <v>325</v>
      </c>
      <c r="K197" s="59">
        <v>0.33333333333333331</v>
      </c>
    </row>
    <row r="198" spans="1:11" s="130" customFormat="1" ht="13.5" customHeight="1" x14ac:dyDescent="0.2">
      <c r="A198" s="132" t="s">
        <v>202</v>
      </c>
      <c r="B198" s="132">
        <v>834</v>
      </c>
      <c r="C198" s="124">
        <v>44387</v>
      </c>
      <c r="D198" s="123" t="s">
        <v>254</v>
      </c>
      <c r="E198" s="132" t="s">
        <v>14</v>
      </c>
      <c r="F198" s="132" t="s">
        <v>256</v>
      </c>
      <c r="G198" s="132" t="s">
        <v>24</v>
      </c>
      <c r="H198" s="129" t="s">
        <v>258</v>
      </c>
      <c r="I198" s="132" t="s">
        <v>304</v>
      </c>
      <c r="J198" s="132" t="s">
        <v>325</v>
      </c>
      <c r="K198" s="131">
        <v>0.3611111111111111</v>
      </c>
    </row>
    <row r="199" spans="1:11" ht="13.5" hidden="1" customHeight="1" x14ac:dyDescent="0.2">
      <c r="A199" s="60" t="s">
        <v>202</v>
      </c>
      <c r="B199" s="60">
        <v>837</v>
      </c>
      <c r="C199" s="68">
        <v>44388</v>
      </c>
      <c r="D199" s="60" t="s">
        <v>3</v>
      </c>
      <c r="E199" s="60" t="s">
        <v>12</v>
      </c>
      <c r="F199" s="60" t="s">
        <v>279</v>
      </c>
      <c r="G199" s="60" t="s">
        <v>26</v>
      </c>
      <c r="H199" s="60" t="s">
        <v>282</v>
      </c>
      <c r="I199" s="60" t="s">
        <v>12</v>
      </c>
      <c r="J199" s="60" t="s">
        <v>330</v>
      </c>
      <c r="K199" s="61">
        <v>0.41666666666666669</v>
      </c>
    </row>
    <row r="200" spans="1:11" ht="13.5" hidden="1" customHeight="1" x14ac:dyDescent="0.2">
      <c r="A200" s="60" t="s">
        <v>202</v>
      </c>
      <c r="B200" s="60">
        <v>838</v>
      </c>
      <c r="C200" s="68">
        <v>44388</v>
      </c>
      <c r="D200" s="60" t="s">
        <v>3</v>
      </c>
      <c r="E200" s="60" t="s">
        <v>12</v>
      </c>
      <c r="F200" s="60" t="s">
        <v>281</v>
      </c>
      <c r="G200" s="60" t="s">
        <v>26</v>
      </c>
      <c r="H200" s="60" t="s">
        <v>285</v>
      </c>
      <c r="I200" s="60" t="s">
        <v>12</v>
      </c>
      <c r="J200" s="60" t="s">
        <v>331</v>
      </c>
      <c r="K200" s="75" t="s">
        <v>347</v>
      </c>
    </row>
    <row r="201" spans="1:11" ht="13.5" hidden="1" customHeight="1" x14ac:dyDescent="0.2">
      <c r="A201" s="60" t="s">
        <v>202</v>
      </c>
      <c r="B201" s="60">
        <v>839</v>
      </c>
      <c r="C201" s="68">
        <v>44387</v>
      </c>
      <c r="D201" s="71" t="s">
        <v>3</v>
      </c>
      <c r="E201" s="74" t="s">
        <v>16</v>
      </c>
      <c r="F201" s="74" t="s">
        <v>283</v>
      </c>
      <c r="G201" s="74" t="s">
        <v>22</v>
      </c>
      <c r="H201" s="74" t="s">
        <v>281</v>
      </c>
      <c r="I201" s="60" t="s">
        <v>307</v>
      </c>
      <c r="J201" s="60" t="s">
        <v>343</v>
      </c>
      <c r="K201" s="61">
        <v>0.41666666666666669</v>
      </c>
    </row>
    <row r="202" spans="1:11" ht="13.5" hidden="1" customHeight="1" x14ac:dyDescent="0.2">
      <c r="A202" s="60" t="s">
        <v>202</v>
      </c>
      <c r="B202" s="60">
        <v>840</v>
      </c>
      <c r="C202" s="68">
        <v>44387</v>
      </c>
      <c r="D202" s="71" t="s">
        <v>3</v>
      </c>
      <c r="E202" s="60" t="s">
        <v>16</v>
      </c>
      <c r="F202" s="60" t="s">
        <v>286</v>
      </c>
      <c r="G202" s="60" t="s">
        <v>22</v>
      </c>
      <c r="H202" s="60" t="s">
        <v>290</v>
      </c>
      <c r="I202" s="60" t="s">
        <v>307</v>
      </c>
      <c r="J202" s="60" t="s">
        <v>344</v>
      </c>
      <c r="K202" s="61">
        <v>0.3888888888888889</v>
      </c>
    </row>
    <row r="203" spans="1:11" ht="13.5" hidden="1" customHeight="1" x14ac:dyDescent="0.2">
      <c r="A203" s="60" t="s">
        <v>202</v>
      </c>
      <c r="B203" s="60">
        <v>841</v>
      </c>
      <c r="C203" s="68">
        <v>44387</v>
      </c>
      <c r="D203" s="71" t="s">
        <v>3</v>
      </c>
      <c r="E203" s="60" t="s">
        <v>28</v>
      </c>
      <c r="F203" s="60" t="s">
        <v>290</v>
      </c>
      <c r="G203" s="60" t="s">
        <v>8</v>
      </c>
      <c r="H203" s="60" t="s">
        <v>279</v>
      </c>
      <c r="I203" s="60" t="s">
        <v>229</v>
      </c>
      <c r="J203" s="60" t="s">
        <v>291</v>
      </c>
      <c r="K203" s="61">
        <v>0.41666666666666669</v>
      </c>
    </row>
    <row r="204" spans="1:11" ht="13.5" hidden="1" customHeight="1" x14ac:dyDescent="0.2">
      <c r="A204" s="60" t="s">
        <v>202</v>
      </c>
      <c r="B204" s="60">
        <v>842</v>
      </c>
      <c r="C204" s="68">
        <v>44387</v>
      </c>
      <c r="D204" s="71" t="s">
        <v>3</v>
      </c>
      <c r="E204" s="60" t="s">
        <v>28</v>
      </c>
      <c r="F204" s="64" t="s">
        <v>292</v>
      </c>
      <c r="G204" s="60" t="s">
        <v>8</v>
      </c>
      <c r="H204" s="60" t="s">
        <v>301</v>
      </c>
      <c r="I204" s="60" t="s">
        <v>229</v>
      </c>
      <c r="J204" s="60" t="s">
        <v>273</v>
      </c>
      <c r="K204" s="61">
        <v>0.41666666666666669</v>
      </c>
    </row>
    <row r="205" spans="1:11" ht="13.5" hidden="1" customHeight="1" x14ac:dyDescent="0.2">
      <c r="A205" s="60" t="s">
        <v>202</v>
      </c>
      <c r="B205" s="60">
        <v>843</v>
      </c>
      <c r="C205" s="68">
        <v>44387</v>
      </c>
      <c r="D205" s="71" t="s">
        <v>3</v>
      </c>
      <c r="E205" s="60" t="s">
        <v>28</v>
      </c>
      <c r="F205" s="60" t="s">
        <v>279</v>
      </c>
      <c r="G205" s="60" t="s">
        <v>26</v>
      </c>
      <c r="H205" s="60" t="s">
        <v>288</v>
      </c>
      <c r="I205" s="60" t="s">
        <v>229</v>
      </c>
      <c r="J205" s="60" t="s">
        <v>273</v>
      </c>
      <c r="K205" s="61">
        <v>0.4513888888888889</v>
      </c>
    </row>
    <row r="206" spans="1:11" ht="13.5" hidden="1" customHeight="1" x14ac:dyDescent="0.2">
      <c r="A206" s="60" t="s">
        <v>202</v>
      </c>
      <c r="B206" s="60">
        <v>844</v>
      </c>
      <c r="C206" s="68">
        <v>44387</v>
      </c>
      <c r="D206" s="71" t="s">
        <v>3</v>
      </c>
      <c r="E206" s="60" t="s">
        <v>14</v>
      </c>
      <c r="F206" s="60" t="s">
        <v>281</v>
      </c>
      <c r="G206" s="60" t="s">
        <v>24</v>
      </c>
      <c r="H206" s="60" t="s">
        <v>278</v>
      </c>
      <c r="I206" s="60" t="s">
        <v>304</v>
      </c>
      <c r="J206" s="60" t="s">
        <v>326</v>
      </c>
      <c r="K206" s="61">
        <v>0.3611111111111111</v>
      </c>
    </row>
    <row r="207" spans="1:11" ht="13.5" hidden="1" customHeight="1" x14ac:dyDescent="0.2">
      <c r="A207" s="60" t="s">
        <v>202</v>
      </c>
      <c r="B207" s="60">
        <v>845</v>
      </c>
      <c r="C207" s="68">
        <v>44387</v>
      </c>
      <c r="D207" s="71" t="s">
        <v>3</v>
      </c>
      <c r="E207" s="60" t="s">
        <v>14</v>
      </c>
      <c r="F207" s="60" t="s">
        <v>279</v>
      </c>
      <c r="G207" s="60" t="s">
        <v>24</v>
      </c>
      <c r="H207" s="60" t="s">
        <v>280</v>
      </c>
      <c r="I207" s="60" t="s">
        <v>304</v>
      </c>
      <c r="J207" s="60" t="s">
        <v>325</v>
      </c>
      <c r="K207" s="61">
        <v>0.3888888888888889</v>
      </c>
    </row>
    <row r="208" spans="1:11" ht="13.5" hidden="1" customHeight="1" x14ac:dyDescent="0.2">
      <c r="A208" s="60" t="s">
        <v>202</v>
      </c>
      <c r="B208" s="60">
        <v>846</v>
      </c>
      <c r="C208" s="68">
        <v>44387</v>
      </c>
      <c r="D208" s="60" t="s">
        <v>3</v>
      </c>
      <c r="E208" s="60" t="s">
        <v>10</v>
      </c>
      <c r="F208" s="60" t="s">
        <v>293</v>
      </c>
      <c r="G208" s="60" t="s">
        <v>26</v>
      </c>
      <c r="H208" s="60" t="s">
        <v>289</v>
      </c>
      <c r="I208" s="60" t="s">
        <v>302</v>
      </c>
      <c r="J208" s="60" t="s">
        <v>324</v>
      </c>
      <c r="K208" s="61">
        <v>0.3888888888888889</v>
      </c>
    </row>
    <row r="209" spans="1:26" ht="13.5" hidden="1" customHeight="1" x14ac:dyDescent="0.2">
      <c r="A209" s="45" t="s">
        <v>192</v>
      </c>
      <c r="B209" s="45">
        <v>901</v>
      </c>
      <c r="C209" s="44">
        <v>44395</v>
      </c>
      <c r="D209" s="45" t="s">
        <v>1</v>
      </c>
      <c r="E209" s="45" t="s">
        <v>12</v>
      </c>
      <c r="F209" s="45" t="s">
        <v>154</v>
      </c>
      <c r="G209" s="58" t="s">
        <v>22</v>
      </c>
      <c r="H209" s="58" t="s">
        <v>228</v>
      </c>
      <c r="I209" s="45" t="s">
        <v>12</v>
      </c>
      <c r="J209" s="60" t="s">
        <v>316</v>
      </c>
      <c r="K209" s="61">
        <v>0.33333333333333331</v>
      </c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3.5" hidden="1" customHeight="1" x14ac:dyDescent="0.2">
      <c r="A210" s="45" t="s">
        <v>192</v>
      </c>
      <c r="B210" s="45">
        <v>902</v>
      </c>
      <c r="C210" s="44">
        <v>44394</v>
      </c>
      <c r="D210" s="45" t="s">
        <v>1</v>
      </c>
      <c r="E210" s="58" t="s">
        <v>26</v>
      </c>
      <c r="F210" s="58" t="s">
        <v>218</v>
      </c>
      <c r="G210" s="45" t="s">
        <v>24</v>
      </c>
      <c r="H210" s="58" t="s">
        <v>215</v>
      </c>
      <c r="I210" s="45" t="s">
        <v>220</v>
      </c>
      <c r="J210" s="60" t="s">
        <v>221</v>
      </c>
      <c r="K210" s="61">
        <v>0.33333333333333331</v>
      </c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3.5" hidden="1" customHeight="1" x14ac:dyDescent="0.2">
      <c r="A211" s="45" t="s">
        <v>192</v>
      </c>
      <c r="B211" s="45">
        <v>903</v>
      </c>
      <c r="C211" s="44">
        <v>44394</v>
      </c>
      <c r="D211" s="45" t="s">
        <v>1</v>
      </c>
      <c r="E211" s="58" t="s">
        <v>26</v>
      </c>
      <c r="F211" s="58" t="s">
        <v>225</v>
      </c>
      <c r="G211" s="45" t="s">
        <v>24</v>
      </c>
      <c r="H211" s="58" t="s">
        <v>212</v>
      </c>
      <c r="I211" s="45" t="s">
        <v>220</v>
      </c>
      <c r="J211" s="60" t="s">
        <v>224</v>
      </c>
      <c r="K211" s="61">
        <v>0.33333333333333331</v>
      </c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3.5" hidden="1" customHeight="1" x14ac:dyDescent="0.2">
      <c r="A212" s="45" t="s">
        <v>192</v>
      </c>
      <c r="B212" s="45">
        <v>904</v>
      </c>
      <c r="C212" s="44">
        <v>44394</v>
      </c>
      <c r="D212" s="45" t="s">
        <v>1</v>
      </c>
      <c r="E212" s="45" t="s">
        <v>26</v>
      </c>
      <c r="F212" s="45" t="s">
        <v>222</v>
      </c>
      <c r="G212" s="45" t="s">
        <v>8</v>
      </c>
      <c r="H212" s="45" t="s">
        <v>154</v>
      </c>
      <c r="I212" s="45" t="s">
        <v>220</v>
      </c>
      <c r="J212" s="60" t="s">
        <v>226</v>
      </c>
      <c r="K212" s="61">
        <v>0.33333333333333331</v>
      </c>
    </row>
    <row r="213" spans="1:26" ht="13.5" hidden="1" customHeight="1" x14ac:dyDescent="0.2">
      <c r="A213" s="45" t="s">
        <v>192</v>
      </c>
      <c r="B213" s="45">
        <v>905</v>
      </c>
      <c r="C213" s="44">
        <v>44394</v>
      </c>
      <c r="D213" s="57" t="s">
        <v>1</v>
      </c>
      <c r="E213" s="58" t="s">
        <v>28</v>
      </c>
      <c r="F213" s="58" t="s">
        <v>227</v>
      </c>
      <c r="G213" s="45" t="s">
        <v>14</v>
      </c>
      <c r="H213" s="45" t="s">
        <v>216</v>
      </c>
      <c r="I213" s="58" t="s">
        <v>229</v>
      </c>
      <c r="J213" s="60" t="s">
        <v>230</v>
      </c>
      <c r="K213" s="61">
        <v>0.33333333333333331</v>
      </c>
    </row>
    <row r="214" spans="1:26" ht="13.5" hidden="1" customHeight="1" x14ac:dyDescent="0.2">
      <c r="A214" s="45" t="s">
        <v>192</v>
      </c>
      <c r="B214" s="45">
        <v>906</v>
      </c>
      <c r="C214" s="44">
        <v>44394</v>
      </c>
      <c r="D214" s="57" t="s">
        <v>1</v>
      </c>
      <c r="E214" s="58" t="s">
        <v>28</v>
      </c>
      <c r="F214" s="58" t="s">
        <v>231</v>
      </c>
      <c r="G214" s="45" t="s">
        <v>14</v>
      </c>
      <c r="H214" s="45" t="s">
        <v>154</v>
      </c>
      <c r="I214" s="58" t="s">
        <v>229</v>
      </c>
      <c r="J214" s="60" t="s">
        <v>232</v>
      </c>
      <c r="K214" s="61">
        <v>0.33333333333333331</v>
      </c>
    </row>
    <row r="215" spans="1:26" ht="13.5" hidden="1" customHeight="1" x14ac:dyDescent="0.2">
      <c r="A215" s="45" t="s">
        <v>192</v>
      </c>
      <c r="B215" s="45">
        <v>907</v>
      </c>
      <c r="C215" s="44">
        <v>44394</v>
      </c>
      <c r="D215" s="57" t="s">
        <v>1</v>
      </c>
      <c r="E215" s="58" t="s">
        <v>28</v>
      </c>
      <c r="F215" s="58" t="s">
        <v>154</v>
      </c>
      <c r="G215" s="58" t="s">
        <v>20</v>
      </c>
      <c r="H215" s="58" t="s">
        <v>216</v>
      </c>
      <c r="I215" s="58" t="s">
        <v>229</v>
      </c>
      <c r="J215" s="60" t="s">
        <v>233</v>
      </c>
      <c r="K215" s="61">
        <v>0.33333333333333331</v>
      </c>
    </row>
    <row r="216" spans="1:26" ht="13.5" hidden="1" customHeight="1" x14ac:dyDescent="0.2">
      <c r="A216" s="45" t="s">
        <v>192</v>
      </c>
      <c r="B216" s="45">
        <v>908</v>
      </c>
      <c r="C216" s="44">
        <v>44394</v>
      </c>
      <c r="D216" s="57" t="s">
        <v>1</v>
      </c>
      <c r="E216" s="58" t="s">
        <v>22</v>
      </c>
      <c r="F216" s="58" t="s">
        <v>216</v>
      </c>
      <c r="G216" s="58" t="s">
        <v>10</v>
      </c>
      <c r="H216" s="45" t="s">
        <v>231</v>
      </c>
      <c r="I216" s="58" t="s">
        <v>312</v>
      </c>
      <c r="J216" s="60" t="s">
        <v>313</v>
      </c>
      <c r="K216" s="61">
        <v>0.33333333333333331</v>
      </c>
    </row>
    <row r="217" spans="1:26" ht="13.5" hidden="1" customHeight="1" x14ac:dyDescent="0.2">
      <c r="A217" s="45" t="s">
        <v>192</v>
      </c>
      <c r="B217" s="45">
        <v>909</v>
      </c>
      <c r="C217" s="44">
        <v>44394</v>
      </c>
      <c r="D217" s="57" t="s">
        <v>1</v>
      </c>
      <c r="E217" s="58" t="s">
        <v>22</v>
      </c>
      <c r="F217" s="58" t="s">
        <v>227</v>
      </c>
      <c r="G217" s="45" t="s">
        <v>16</v>
      </c>
      <c r="H217" s="45" t="s">
        <v>223</v>
      </c>
      <c r="I217" s="58" t="s">
        <v>312</v>
      </c>
      <c r="J217" s="60" t="s">
        <v>314</v>
      </c>
      <c r="K217" s="61">
        <v>0.33333333333333331</v>
      </c>
    </row>
    <row r="218" spans="1:26" ht="13.5" hidden="1" customHeight="1" x14ac:dyDescent="0.2">
      <c r="A218" s="45" t="s">
        <v>192</v>
      </c>
      <c r="B218" s="45">
        <v>910</v>
      </c>
      <c r="C218" s="44">
        <v>44394</v>
      </c>
      <c r="D218" s="57" t="s">
        <v>1</v>
      </c>
      <c r="E218" s="58" t="s">
        <v>22</v>
      </c>
      <c r="F218" s="58" t="s">
        <v>154</v>
      </c>
      <c r="G218" s="45" t="s">
        <v>16</v>
      </c>
      <c r="H218" s="45" t="s">
        <v>219</v>
      </c>
      <c r="I218" s="58" t="s">
        <v>312</v>
      </c>
      <c r="J218" s="60" t="s">
        <v>315</v>
      </c>
      <c r="K218" s="61">
        <v>0.33333333333333331</v>
      </c>
    </row>
    <row r="219" spans="1:26" ht="13.5" hidden="1" customHeight="1" x14ac:dyDescent="0.2">
      <c r="A219" s="45" t="s">
        <v>192</v>
      </c>
      <c r="B219" s="45">
        <v>911</v>
      </c>
      <c r="C219" s="44">
        <v>44395</v>
      </c>
      <c r="D219" s="45" t="s">
        <v>236</v>
      </c>
      <c r="E219" s="45" t="s">
        <v>12</v>
      </c>
      <c r="F219" s="45" t="s">
        <v>238</v>
      </c>
      <c r="G219" s="45" t="s">
        <v>8</v>
      </c>
      <c r="H219" s="45" t="s">
        <v>238</v>
      </c>
      <c r="I219" s="45" t="s">
        <v>12</v>
      </c>
      <c r="J219" s="60" t="s">
        <v>322</v>
      </c>
      <c r="K219" s="61">
        <v>0.33333333333333331</v>
      </c>
    </row>
    <row r="220" spans="1:26" ht="13.5" hidden="1" customHeight="1" x14ac:dyDescent="0.2">
      <c r="A220" s="45" t="s">
        <v>192</v>
      </c>
      <c r="B220" s="45">
        <v>912</v>
      </c>
      <c r="C220" s="44">
        <v>44395</v>
      </c>
      <c r="D220" s="45" t="s">
        <v>236</v>
      </c>
      <c r="E220" s="45" t="s">
        <v>12</v>
      </c>
      <c r="F220" s="45" t="s">
        <v>245</v>
      </c>
      <c r="G220" s="45" t="s">
        <v>18</v>
      </c>
      <c r="H220" s="45" t="s">
        <v>253</v>
      </c>
      <c r="I220" s="45" t="s">
        <v>12</v>
      </c>
      <c r="J220" s="60" t="s">
        <v>323</v>
      </c>
      <c r="K220" s="61">
        <v>0.33333333333333331</v>
      </c>
    </row>
    <row r="221" spans="1:26" ht="13.5" hidden="1" customHeight="1" x14ac:dyDescent="0.2">
      <c r="A221" s="45" t="s">
        <v>192</v>
      </c>
      <c r="B221" s="45">
        <v>913</v>
      </c>
      <c r="C221" s="44">
        <v>44394</v>
      </c>
      <c r="D221" s="45" t="s">
        <v>236</v>
      </c>
      <c r="E221" s="45" t="s">
        <v>26</v>
      </c>
      <c r="F221" s="45" t="s">
        <v>242</v>
      </c>
      <c r="G221" s="45" t="s">
        <v>24</v>
      </c>
      <c r="H221" s="58" t="s">
        <v>240</v>
      </c>
      <c r="I221" s="45" t="s">
        <v>220</v>
      </c>
      <c r="J221" s="60" t="s">
        <v>221</v>
      </c>
      <c r="K221" s="61">
        <v>0.3611111111111111</v>
      </c>
    </row>
    <row r="222" spans="1:26" ht="13.5" hidden="1" customHeight="1" x14ac:dyDescent="0.2">
      <c r="A222" s="45" t="s">
        <v>192</v>
      </c>
      <c r="B222" s="45">
        <v>914</v>
      </c>
      <c r="C222" s="44">
        <v>44394</v>
      </c>
      <c r="D222" s="45" t="s">
        <v>236</v>
      </c>
      <c r="E222" s="45" t="s">
        <v>26</v>
      </c>
      <c r="F222" s="45" t="s">
        <v>244</v>
      </c>
      <c r="G222" s="45" t="s">
        <v>8</v>
      </c>
      <c r="H222" s="45" t="s">
        <v>297</v>
      </c>
      <c r="I222" s="45" t="s">
        <v>220</v>
      </c>
      <c r="J222" s="60" t="s">
        <v>224</v>
      </c>
      <c r="K222" s="61">
        <v>0.3611111111111111</v>
      </c>
    </row>
    <row r="223" spans="1:26" ht="13.5" hidden="1" customHeight="1" x14ac:dyDescent="0.2">
      <c r="A223" s="45" t="s">
        <v>192</v>
      </c>
      <c r="B223" s="45">
        <v>915</v>
      </c>
      <c r="C223" s="44">
        <v>44394</v>
      </c>
      <c r="D223" s="45" t="s">
        <v>236</v>
      </c>
      <c r="E223" s="45" t="s">
        <v>26</v>
      </c>
      <c r="F223" s="45" t="s">
        <v>246</v>
      </c>
      <c r="G223" s="45" t="s">
        <v>8</v>
      </c>
      <c r="H223" s="45" t="s">
        <v>252</v>
      </c>
      <c r="I223" s="45" t="s">
        <v>220</v>
      </c>
      <c r="J223" s="60" t="s">
        <v>226</v>
      </c>
      <c r="K223" s="61">
        <v>0.3611111111111111</v>
      </c>
    </row>
    <row r="224" spans="1:26" ht="13.5" hidden="1" customHeight="1" x14ac:dyDescent="0.2">
      <c r="A224" s="45" t="s">
        <v>192</v>
      </c>
      <c r="B224" s="45">
        <v>916</v>
      </c>
      <c r="C224" s="44">
        <v>44394</v>
      </c>
      <c r="D224" s="45" t="s">
        <v>236</v>
      </c>
      <c r="E224" s="58" t="s">
        <v>26</v>
      </c>
      <c r="F224" s="58" t="s">
        <v>247</v>
      </c>
      <c r="G224" s="45" t="s">
        <v>24</v>
      </c>
      <c r="H224" s="58" t="s">
        <v>237</v>
      </c>
      <c r="I224" s="45" t="s">
        <v>220</v>
      </c>
      <c r="J224" s="60" t="s">
        <v>249</v>
      </c>
      <c r="K224" s="61">
        <v>0.3611111111111111</v>
      </c>
    </row>
    <row r="225" spans="1:11" ht="13.5" hidden="1" customHeight="1" x14ac:dyDescent="0.2">
      <c r="A225" s="45" t="s">
        <v>192</v>
      </c>
      <c r="B225" s="45">
        <v>917</v>
      </c>
      <c r="C225" s="44">
        <v>44394</v>
      </c>
      <c r="D225" s="57" t="s">
        <v>236</v>
      </c>
      <c r="E225" s="58" t="s">
        <v>28</v>
      </c>
      <c r="F225" s="58" t="s">
        <v>248</v>
      </c>
      <c r="G225" s="58" t="s">
        <v>10</v>
      </c>
      <c r="H225" s="45" t="s">
        <v>252</v>
      </c>
      <c r="I225" s="58" t="s">
        <v>229</v>
      </c>
      <c r="J225" s="60" t="s">
        <v>251</v>
      </c>
      <c r="K225" s="61">
        <v>0.33333333333333331</v>
      </c>
    </row>
    <row r="226" spans="1:11" ht="13.5" hidden="1" customHeight="1" x14ac:dyDescent="0.2">
      <c r="A226" s="45" t="s">
        <v>192</v>
      </c>
      <c r="B226" s="45">
        <v>918</v>
      </c>
      <c r="C226" s="44">
        <v>44394</v>
      </c>
      <c r="D226" s="57" t="s">
        <v>236</v>
      </c>
      <c r="E226" s="58" t="s">
        <v>28</v>
      </c>
      <c r="F226" s="58" t="s">
        <v>252</v>
      </c>
      <c r="G226" s="45" t="s">
        <v>14</v>
      </c>
      <c r="H226" s="45" t="s">
        <v>238</v>
      </c>
      <c r="I226" s="58" t="s">
        <v>229</v>
      </c>
      <c r="J226" s="60" t="s">
        <v>230</v>
      </c>
      <c r="K226" s="61">
        <v>0.3611111111111111</v>
      </c>
    </row>
    <row r="227" spans="1:11" ht="13.5" hidden="1" customHeight="1" x14ac:dyDescent="0.2">
      <c r="A227" s="45" t="s">
        <v>192</v>
      </c>
      <c r="B227" s="45">
        <v>919</v>
      </c>
      <c r="C227" s="44">
        <v>44394</v>
      </c>
      <c r="D227" s="57" t="s">
        <v>236</v>
      </c>
      <c r="E227" s="58" t="s">
        <v>28</v>
      </c>
      <c r="F227" s="58" t="s">
        <v>238</v>
      </c>
      <c r="G227" s="58" t="s">
        <v>20</v>
      </c>
      <c r="H227" s="58" t="s">
        <v>245</v>
      </c>
      <c r="I227" s="58" t="s">
        <v>229</v>
      </c>
      <c r="J227" s="60" t="s">
        <v>232</v>
      </c>
      <c r="K227" s="61">
        <v>0.3611111111111111</v>
      </c>
    </row>
    <row r="228" spans="1:11" ht="13.5" hidden="1" customHeight="1" x14ac:dyDescent="0.2">
      <c r="A228" s="45" t="s">
        <v>192</v>
      </c>
      <c r="B228" s="45">
        <v>920</v>
      </c>
      <c r="C228" s="44">
        <v>44394</v>
      </c>
      <c r="D228" s="57" t="s">
        <v>236</v>
      </c>
      <c r="E228" s="58" t="s">
        <v>22</v>
      </c>
      <c r="F228" s="58" t="s">
        <v>245</v>
      </c>
      <c r="G228" s="45" t="s">
        <v>16</v>
      </c>
      <c r="H228" s="45" t="s">
        <v>250</v>
      </c>
      <c r="I228" s="58" t="s">
        <v>312</v>
      </c>
      <c r="J228" s="60" t="s">
        <v>348</v>
      </c>
      <c r="K228" s="61">
        <v>0.3611111111111111</v>
      </c>
    </row>
    <row r="229" spans="1:11" ht="13.5" hidden="1" customHeight="1" x14ac:dyDescent="0.2">
      <c r="A229" s="45" t="s">
        <v>192</v>
      </c>
      <c r="B229" s="45">
        <v>921</v>
      </c>
      <c r="C229" s="44">
        <v>44394</v>
      </c>
      <c r="D229" s="57" t="s">
        <v>236</v>
      </c>
      <c r="E229" s="76" t="s">
        <v>22</v>
      </c>
      <c r="F229" s="76" t="s">
        <v>248</v>
      </c>
      <c r="G229" s="76" t="s">
        <v>241</v>
      </c>
      <c r="H229" s="77" t="s">
        <v>241</v>
      </c>
      <c r="I229" s="58"/>
      <c r="J229" s="60"/>
      <c r="K229" s="61"/>
    </row>
    <row r="230" spans="1:11" ht="13.5" hidden="1" customHeight="1" x14ac:dyDescent="0.2">
      <c r="A230" s="45" t="s">
        <v>192</v>
      </c>
      <c r="B230" s="45">
        <v>922</v>
      </c>
      <c r="C230" s="44">
        <v>44394</v>
      </c>
      <c r="D230" s="57" t="s">
        <v>236</v>
      </c>
      <c r="E230" s="58" t="s">
        <v>22</v>
      </c>
      <c r="F230" s="58" t="s">
        <v>238</v>
      </c>
      <c r="G230" s="45" t="s">
        <v>16</v>
      </c>
      <c r="H230" s="45" t="s">
        <v>243</v>
      </c>
      <c r="I230" s="58" t="s">
        <v>312</v>
      </c>
      <c r="J230" s="60" t="s">
        <v>313</v>
      </c>
      <c r="K230" s="61">
        <v>0.3611111111111111</v>
      </c>
    </row>
    <row r="231" spans="1:11" ht="13.5" customHeight="1" x14ac:dyDescent="0.2">
      <c r="A231" s="115" t="s">
        <v>192</v>
      </c>
      <c r="B231" s="115">
        <v>929</v>
      </c>
      <c r="C231" s="116">
        <v>44394</v>
      </c>
      <c r="D231" s="115" t="s">
        <v>254</v>
      </c>
      <c r="E231" s="58" t="s">
        <v>26</v>
      </c>
      <c r="F231" s="58" t="s">
        <v>269</v>
      </c>
      <c r="G231" s="115" t="s">
        <v>24</v>
      </c>
      <c r="H231" s="138" t="s">
        <v>255</v>
      </c>
      <c r="I231" s="115" t="s">
        <v>220</v>
      </c>
      <c r="J231" s="58" t="s">
        <v>287</v>
      </c>
      <c r="K231" s="59">
        <v>0.3611111111111111</v>
      </c>
    </row>
    <row r="232" spans="1:11" ht="13.5" customHeight="1" x14ac:dyDescent="0.2">
      <c r="A232" s="115" t="s">
        <v>192</v>
      </c>
      <c r="B232" s="115">
        <v>935</v>
      </c>
      <c r="C232" s="116">
        <v>44394</v>
      </c>
      <c r="D232" s="119" t="s">
        <v>254</v>
      </c>
      <c r="E232" s="58" t="s">
        <v>22</v>
      </c>
      <c r="F232" s="58" t="s">
        <v>271</v>
      </c>
      <c r="G232" s="115" t="s">
        <v>24</v>
      </c>
      <c r="H232" s="137" t="s">
        <v>258</v>
      </c>
      <c r="I232" s="58" t="s">
        <v>312</v>
      </c>
      <c r="J232" s="58" t="s">
        <v>349</v>
      </c>
      <c r="K232" s="59">
        <v>0.3611111111111111</v>
      </c>
    </row>
    <row r="233" spans="1:11" ht="13.5" hidden="1" customHeight="1" x14ac:dyDescent="0.2">
      <c r="A233" s="45" t="s">
        <v>192</v>
      </c>
      <c r="B233" s="45">
        <v>937</v>
      </c>
      <c r="C233" s="44">
        <v>44394</v>
      </c>
      <c r="D233" s="45" t="s">
        <v>3</v>
      </c>
      <c r="E233" s="58" t="s">
        <v>22</v>
      </c>
      <c r="F233" s="58" t="s">
        <v>281</v>
      </c>
      <c r="G233" s="45" t="s">
        <v>16</v>
      </c>
      <c r="H233" s="45" t="s">
        <v>283</v>
      </c>
      <c r="I233" s="58" t="s">
        <v>312</v>
      </c>
      <c r="J233" s="60" t="s">
        <v>332</v>
      </c>
      <c r="K233" s="61">
        <v>0.3611111111111111</v>
      </c>
    </row>
    <row r="234" spans="1:11" ht="13.5" hidden="1" customHeight="1" x14ac:dyDescent="0.2">
      <c r="A234" s="45" t="s">
        <v>192</v>
      </c>
      <c r="B234" s="45">
        <v>938</v>
      </c>
      <c r="C234" s="44">
        <v>44394</v>
      </c>
      <c r="D234" s="45" t="s">
        <v>3</v>
      </c>
      <c r="E234" s="58" t="s">
        <v>22</v>
      </c>
      <c r="F234" s="58" t="s">
        <v>290</v>
      </c>
      <c r="G234" s="45" t="s">
        <v>16</v>
      </c>
      <c r="H234" s="45" t="s">
        <v>286</v>
      </c>
      <c r="I234" s="58" t="s">
        <v>312</v>
      </c>
      <c r="J234" s="60" t="s">
        <v>332</v>
      </c>
      <c r="K234" s="61">
        <v>0.39583333333333331</v>
      </c>
    </row>
    <row r="235" spans="1:11" ht="13.5" hidden="1" customHeight="1" x14ac:dyDescent="0.2">
      <c r="A235" s="45" t="s">
        <v>192</v>
      </c>
      <c r="B235" s="45">
        <v>939</v>
      </c>
      <c r="C235" s="44">
        <v>44395</v>
      </c>
      <c r="D235" s="45" t="s">
        <v>3</v>
      </c>
      <c r="E235" s="45" t="s">
        <v>12</v>
      </c>
      <c r="F235" s="45" t="s">
        <v>279</v>
      </c>
      <c r="G235" s="45" t="s">
        <v>14</v>
      </c>
      <c r="H235" s="45" t="s">
        <v>281</v>
      </c>
      <c r="I235" s="45" t="s">
        <v>12</v>
      </c>
      <c r="J235" s="60" t="s">
        <v>330</v>
      </c>
      <c r="K235" s="61">
        <v>0.41666666666666669</v>
      </c>
    </row>
    <row r="236" spans="1:11" ht="13.5" hidden="1" customHeight="1" x14ac:dyDescent="0.2">
      <c r="A236" s="45" t="s">
        <v>192</v>
      </c>
      <c r="B236" s="45">
        <v>940</v>
      </c>
      <c r="C236" s="44">
        <v>44395</v>
      </c>
      <c r="D236" s="45" t="s">
        <v>3</v>
      </c>
      <c r="E236" s="45" t="s">
        <v>12</v>
      </c>
      <c r="F236" s="45" t="s">
        <v>281</v>
      </c>
      <c r="G236" s="45" t="s">
        <v>14</v>
      </c>
      <c r="H236" s="45" t="s">
        <v>279</v>
      </c>
      <c r="I236" s="45" t="s">
        <v>12</v>
      </c>
      <c r="J236" s="60" t="s">
        <v>331</v>
      </c>
      <c r="K236" s="61">
        <v>0.3888888888888889</v>
      </c>
    </row>
    <row r="237" spans="1:11" ht="13.5" hidden="1" customHeight="1" x14ac:dyDescent="0.2">
      <c r="A237" s="45" t="s">
        <v>192</v>
      </c>
      <c r="B237" s="45">
        <v>941</v>
      </c>
      <c r="C237" s="44">
        <v>44394</v>
      </c>
      <c r="D237" s="45" t="s">
        <v>3</v>
      </c>
      <c r="E237" s="45" t="s">
        <v>26</v>
      </c>
      <c r="F237" s="45" t="s">
        <v>282</v>
      </c>
      <c r="G237" s="45" t="s">
        <v>8</v>
      </c>
      <c r="H237" s="45" t="s">
        <v>279</v>
      </c>
      <c r="I237" s="45" t="s">
        <v>220</v>
      </c>
      <c r="J237" s="60" t="s">
        <v>263</v>
      </c>
      <c r="K237" s="61">
        <v>0.3888888888888889</v>
      </c>
    </row>
    <row r="238" spans="1:11" ht="13.5" hidden="1" customHeight="1" x14ac:dyDescent="0.2">
      <c r="A238" s="45" t="s">
        <v>192</v>
      </c>
      <c r="B238" s="45">
        <v>942</v>
      </c>
      <c r="C238" s="44">
        <v>44394</v>
      </c>
      <c r="D238" s="57" t="s">
        <v>3</v>
      </c>
      <c r="E238" s="45" t="s">
        <v>26</v>
      </c>
      <c r="F238" s="45" t="s">
        <v>285</v>
      </c>
      <c r="G238" s="45" t="s">
        <v>8</v>
      </c>
      <c r="H238" s="45" t="s">
        <v>301</v>
      </c>
      <c r="I238" s="45" t="s">
        <v>220</v>
      </c>
      <c r="J238" s="60" t="s">
        <v>266</v>
      </c>
      <c r="K238" s="61">
        <v>0.41666666666666669</v>
      </c>
    </row>
    <row r="239" spans="1:11" ht="13.5" hidden="1" customHeight="1" x14ac:dyDescent="0.2">
      <c r="A239" s="45" t="s">
        <v>192</v>
      </c>
      <c r="B239" s="45">
        <v>943</v>
      </c>
      <c r="C239" s="44">
        <v>44394</v>
      </c>
      <c r="D239" s="57" t="s">
        <v>3</v>
      </c>
      <c r="E239" s="58" t="s">
        <v>26</v>
      </c>
      <c r="F239" s="58" t="s">
        <v>288</v>
      </c>
      <c r="G239" s="58" t="s">
        <v>28</v>
      </c>
      <c r="H239" s="58" t="s">
        <v>290</v>
      </c>
      <c r="I239" s="45" t="s">
        <v>220</v>
      </c>
      <c r="J239" s="60" t="s">
        <v>263</v>
      </c>
      <c r="K239" s="61">
        <v>0.4236111111111111</v>
      </c>
    </row>
    <row r="240" spans="1:11" ht="13.5" hidden="1" customHeight="1" x14ac:dyDescent="0.2">
      <c r="A240" s="45" t="s">
        <v>192</v>
      </c>
      <c r="B240" s="45">
        <v>944</v>
      </c>
      <c r="C240" s="44">
        <v>44394</v>
      </c>
      <c r="D240" s="57" t="s">
        <v>3</v>
      </c>
      <c r="E240" s="58" t="s">
        <v>26</v>
      </c>
      <c r="F240" s="58" t="s">
        <v>289</v>
      </c>
      <c r="G240" s="58" t="s">
        <v>10</v>
      </c>
      <c r="H240" s="45" t="s">
        <v>293</v>
      </c>
      <c r="I240" s="45" t="s">
        <v>220</v>
      </c>
      <c r="J240" s="60" t="s">
        <v>266</v>
      </c>
      <c r="K240" s="61">
        <v>0.4513888888888889</v>
      </c>
    </row>
    <row r="241" spans="1:26" ht="13.5" hidden="1" customHeight="1" x14ac:dyDescent="0.2">
      <c r="A241" s="45" t="s">
        <v>192</v>
      </c>
      <c r="B241" s="45">
        <v>945</v>
      </c>
      <c r="C241" s="44">
        <v>44394</v>
      </c>
      <c r="D241" s="57" t="s">
        <v>3</v>
      </c>
      <c r="E241" s="58" t="s">
        <v>28</v>
      </c>
      <c r="F241" s="64" t="s">
        <v>292</v>
      </c>
      <c r="G241" s="45" t="s">
        <v>24</v>
      </c>
      <c r="H241" s="58" t="s">
        <v>278</v>
      </c>
      <c r="I241" s="58" t="s">
        <v>229</v>
      </c>
      <c r="J241" s="60" t="s">
        <v>273</v>
      </c>
      <c r="K241" s="61">
        <v>0.41666666666666669</v>
      </c>
    </row>
    <row r="242" spans="1:26" ht="13.5" hidden="1" customHeight="1" x14ac:dyDescent="0.2">
      <c r="A242" s="45" t="s">
        <v>192</v>
      </c>
      <c r="B242" s="45">
        <v>946</v>
      </c>
      <c r="C242" s="44">
        <v>44394</v>
      </c>
      <c r="D242" s="57" t="s">
        <v>3</v>
      </c>
      <c r="E242" s="58" t="s">
        <v>28</v>
      </c>
      <c r="F242" s="58" t="s">
        <v>279</v>
      </c>
      <c r="G242" s="45" t="s">
        <v>24</v>
      </c>
      <c r="H242" s="58" t="s">
        <v>280</v>
      </c>
      <c r="I242" s="58" t="s">
        <v>229</v>
      </c>
      <c r="J242" s="60" t="s">
        <v>291</v>
      </c>
      <c r="K242" s="61">
        <v>0.3888888888888889</v>
      </c>
    </row>
    <row r="243" spans="1:26" ht="13.5" hidden="1" customHeight="1" x14ac:dyDescent="0.2">
      <c r="A243" s="45" t="s">
        <v>204</v>
      </c>
      <c r="B243" s="45">
        <v>1001</v>
      </c>
      <c r="C243" s="44">
        <v>44401</v>
      </c>
      <c r="D243" s="45" t="s">
        <v>1</v>
      </c>
      <c r="E243" s="45" t="s">
        <v>8</v>
      </c>
      <c r="F243" s="45" t="s">
        <v>154</v>
      </c>
      <c r="G243" s="45" t="s">
        <v>24</v>
      </c>
      <c r="H243" s="58" t="s">
        <v>212</v>
      </c>
      <c r="I243" s="45" t="s">
        <v>294</v>
      </c>
      <c r="J243" s="60" t="s">
        <v>295</v>
      </c>
      <c r="K243" s="61">
        <v>0.33333333333333331</v>
      </c>
    </row>
    <row r="244" spans="1:26" ht="13.5" hidden="1" customHeight="1" x14ac:dyDescent="0.2">
      <c r="A244" s="45" t="s">
        <v>204</v>
      </c>
      <c r="B244" s="45">
        <v>1002</v>
      </c>
      <c r="C244" s="44">
        <v>44401</v>
      </c>
      <c r="D244" s="45" t="s">
        <v>1</v>
      </c>
      <c r="E244" s="45" t="s">
        <v>10</v>
      </c>
      <c r="F244" s="45" t="s">
        <v>231</v>
      </c>
      <c r="G244" s="45" t="s">
        <v>24</v>
      </c>
      <c r="H244" s="58" t="s">
        <v>215</v>
      </c>
      <c r="I244" s="45" t="s">
        <v>302</v>
      </c>
      <c r="J244" s="60" t="s">
        <v>303</v>
      </c>
      <c r="K244" s="61">
        <v>0.33333333333333331</v>
      </c>
    </row>
    <row r="245" spans="1:26" ht="13.5" hidden="1" customHeight="1" x14ac:dyDescent="0.2">
      <c r="A245" s="45" t="s">
        <v>204</v>
      </c>
      <c r="B245" s="45">
        <v>1003</v>
      </c>
      <c r="C245" s="44">
        <v>44401</v>
      </c>
      <c r="D245" s="45" t="s">
        <v>1</v>
      </c>
      <c r="E245" s="45" t="s">
        <v>26</v>
      </c>
      <c r="F245" s="45" t="s">
        <v>218</v>
      </c>
      <c r="G245" s="45" t="s">
        <v>14</v>
      </c>
      <c r="H245" s="45" t="s">
        <v>216</v>
      </c>
      <c r="I245" s="45" t="s">
        <v>310</v>
      </c>
      <c r="J245" s="60" t="s">
        <v>337</v>
      </c>
      <c r="K245" s="61">
        <v>0.33333333333333331</v>
      </c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3.5" hidden="1" customHeight="1" x14ac:dyDescent="0.2">
      <c r="A246" s="45" t="s">
        <v>204</v>
      </c>
      <c r="B246" s="45">
        <v>1004</v>
      </c>
      <c r="C246" s="44">
        <v>44402</v>
      </c>
      <c r="D246" s="57" t="s">
        <v>1</v>
      </c>
      <c r="E246" s="58" t="s">
        <v>16</v>
      </c>
      <c r="F246" s="58" t="s">
        <v>219</v>
      </c>
      <c r="G246" s="45" t="s">
        <v>14</v>
      </c>
      <c r="H246" s="45" t="s">
        <v>154</v>
      </c>
      <c r="I246" s="58" t="s">
        <v>307</v>
      </c>
      <c r="J246" s="60" t="s">
        <v>343</v>
      </c>
      <c r="K246" s="61">
        <v>0.33333333333333331</v>
      </c>
    </row>
    <row r="247" spans="1:26" ht="13.5" hidden="1" customHeight="1" x14ac:dyDescent="0.2">
      <c r="A247" s="45" t="s">
        <v>204</v>
      </c>
      <c r="B247" s="45">
        <v>1005</v>
      </c>
      <c r="C247" s="44">
        <v>44402</v>
      </c>
      <c r="D247" s="57" t="s">
        <v>1</v>
      </c>
      <c r="E247" s="58" t="s">
        <v>16</v>
      </c>
      <c r="F247" s="58" t="s">
        <v>223</v>
      </c>
      <c r="G247" s="58" t="s">
        <v>12</v>
      </c>
      <c r="H247" s="58" t="s">
        <v>154</v>
      </c>
      <c r="I247" s="58" t="s">
        <v>307</v>
      </c>
      <c r="J247" s="60" t="s">
        <v>344</v>
      </c>
      <c r="K247" s="61">
        <v>0.33333333333333331</v>
      </c>
    </row>
    <row r="248" spans="1:26" ht="13.5" hidden="1" customHeight="1" x14ac:dyDescent="0.2">
      <c r="A248" s="45" t="s">
        <v>204</v>
      </c>
      <c r="B248" s="45">
        <v>1006</v>
      </c>
      <c r="C248" s="44">
        <v>44401</v>
      </c>
      <c r="D248" s="57" t="s">
        <v>1</v>
      </c>
      <c r="E248" s="45" t="s">
        <v>20</v>
      </c>
      <c r="F248" s="58" t="s">
        <v>216</v>
      </c>
      <c r="G248" s="58" t="s">
        <v>28</v>
      </c>
      <c r="H248" s="58" t="s">
        <v>227</v>
      </c>
      <c r="I248" s="45" t="s">
        <v>310</v>
      </c>
      <c r="J248" s="60" t="s">
        <v>321</v>
      </c>
      <c r="K248" s="61">
        <v>0.33333333333333331</v>
      </c>
    </row>
    <row r="249" spans="1:26" ht="13.5" hidden="1" customHeight="1" x14ac:dyDescent="0.2">
      <c r="A249" s="45" t="s">
        <v>204</v>
      </c>
      <c r="B249" s="45">
        <v>1007</v>
      </c>
      <c r="C249" s="44">
        <v>44401</v>
      </c>
      <c r="D249" s="57" t="s">
        <v>1</v>
      </c>
      <c r="E249" s="58" t="s">
        <v>22</v>
      </c>
      <c r="F249" s="58" t="s">
        <v>216</v>
      </c>
      <c r="G249" s="45" t="s">
        <v>26</v>
      </c>
      <c r="H249" s="45" t="s">
        <v>222</v>
      </c>
      <c r="I249" s="58" t="s">
        <v>312</v>
      </c>
      <c r="J249" s="60" t="s">
        <v>313</v>
      </c>
      <c r="K249" s="70">
        <v>0.33333333333333331</v>
      </c>
    </row>
    <row r="250" spans="1:26" ht="13.5" hidden="1" customHeight="1" x14ac:dyDescent="0.2">
      <c r="A250" s="45" t="s">
        <v>204</v>
      </c>
      <c r="B250" s="45">
        <v>1008</v>
      </c>
      <c r="C250" s="44">
        <v>44401</v>
      </c>
      <c r="D250" s="57" t="s">
        <v>1</v>
      </c>
      <c r="E250" s="58" t="s">
        <v>22</v>
      </c>
      <c r="F250" s="58" t="s">
        <v>227</v>
      </c>
      <c r="G250" s="45" t="s">
        <v>26</v>
      </c>
      <c r="H250" s="45" t="s">
        <v>225</v>
      </c>
      <c r="I250" s="58" t="s">
        <v>312</v>
      </c>
      <c r="J250" s="60" t="s">
        <v>314</v>
      </c>
      <c r="K250" s="70">
        <v>0.33333333333333331</v>
      </c>
    </row>
    <row r="251" spans="1:26" ht="13.5" hidden="1" customHeight="1" x14ac:dyDescent="0.2">
      <c r="A251" s="45" t="s">
        <v>204</v>
      </c>
      <c r="B251" s="45">
        <v>1009</v>
      </c>
      <c r="C251" s="44">
        <v>44401</v>
      </c>
      <c r="D251" s="57" t="s">
        <v>1</v>
      </c>
      <c r="E251" s="58" t="s">
        <v>22</v>
      </c>
      <c r="F251" s="58" t="s">
        <v>154</v>
      </c>
      <c r="G251" s="58" t="s">
        <v>28</v>
      </c>
      <c r="H251" s="58" t="s">
        <v>154</v>
      </c>
      <c r="I251" s="58" t="s">
        <v>312</v>
      </c>
      <c r="J251" s="60" t="s">
        <v>315</v>
      </c>
      <c r="K251" s="70">
        <v>0.33333333333333331</v>
      </c>
    </row>
    <row r="252" spans="1:26" ht="13.5" hidden="1" customHeight="1" x14ac:dyDescent="0.2">
      <c r="A252" s="45" t="s">
        <v>204</v>
      </c>
      <c r="B252" s="45">
        <v>1010</v>
      </c>
      <c r="C252" s="44">
        <v>44401</v>
      </c>
      <c r="D252" s="57" t="s">
        <v>1</v>
      </c>
      <c r="E252" s="58" t="s">
        <v>22</v>
      </c>
      <c r="F252" s="58" t="s">
        <v>228</v>
      </c>
      <c r="G252" s="58" t="s">
        <v>28</v>
      </c>
      <c r="H252" s="58" t="s">
        <v>231</v>
      </c>
      <c r="I252" s="58" t="s">
        <v>312</v>
      </c>
      <c r="J252" s="60" t="s">
        <v>348</v>
      </c>
      <c r="K252" s="70">
        <v>0.33333333333333331</v>
      </c>
    </row>
    <row r="253" spans="1:26" ht="13.5" hidden="1" customHeight="1" x14ac:dyDescent="0.2">
      <c r="A253" s="45" t="s">
        <v>204</v>
      </c>
      <c r="B253" s="45">
        <v>1011</v>
      </c>
      <c r="C253" s="44">
        <v>44401</v>
      </c>
      <c r="D253" s="45" t="s">
        <v>236</v>
      </c>
      <c r="E253" s="45" t="s">
        <v>8</v>
      </c>
      <c r="F253" s="45" t="s">
        <v>238</v>
      </c>
      <c r="G253" s="45" t="s">
        <v>24</v>
      </c>
      <c r="H253" s="58" t="s">
        <v>237</v>
      </c>
      <c r="I253" s="45" t="s">
        <v>294</v>
      </c>
      <c r="J253" s="60" t="s">
        <v>296</v>
      </c>
      <c r="K253" s="70">
        <v>0.33333333333333331</v>
      </c>
    </row>
    <row r="254" spans="1:26" ht="13.5" hidden="1" customHeight="1" x14ac:dyDescent="0.2">
      <c r="A254" s="45" t="s">
        <v>204</v>
      </c>
      <c r="B254" s="45">
        <v>1012</v>
      </c>
      <c r="C254" s="44">
        <v>44401</v>
      </c>
      <c r="D254" s="45" t="s">
        <v>236</v>
      </c>
      <c r="E254" s="45" t="s">
        <v>8</v>
      </c>
      <c r="F254" s="45" t="s">
        <v>297</v>
      </c>
      <c r="G254" s="45" t="s">
        <v>24</v>
      </c>
      <c r="H254" s="58" t="s">
        <v>240</v>
      </c>
      <c r="I254" s="45" t="s">
        <v>294</v>
      </c>
      <c r="J254" s="60" t="s">
        <v>298</v>
      </c>
      <c r="K254" s="70">
        <v>0.33333333333333331</v>
      </c>
    </row>
    <row r="255" spans="1:26" ht="13.5" hidden="1" customHeight="1" x14ac:dyDescent="0.2">
      <c r="A255" s="45" t="s">
        <v>204</v>
      </c>
      <c r="B255" s="45">
        <v>1013</v>
      </c>
      <c r="C255" s="44">
        <v>44401</v>
      </c>
      <c r="D255" s="45" t="s">
        <v>236</v>
      </c>
      <c r="E255" s="45" t="s">
        <v>8</v>
      </c>
      <c r="F255" s="45" t="s">
        <v>252</v>
      </c>
      <c r="G255" s="58" t="s">
        <v>28</v>
      </c>
      <c r="H255" s="58" t="s">
        <v>252</v>
      </c>
      <c r="I255" s="45" t="s">
        <v>294</v>
      </c>
      <c r="J255" s="60" t="s">
        <v>334</v>
      </c>
      <c r="K255" s="70">
        <v>0.33333333333333331</v>
      </c>
    </row>
    <row r="256" spans="1:26" ht="13.5" hidden="1" customHeight="1" x14ac:dyDescent="0.2">
      <c r="A256" s="45" t="s">
        <v>204</v>
      </c>
      <c r="B256" s="45">
        <v>1014</v>
      </c>
      <c r="C256" s="44">
        <v>44401</v>
      </c>
      <c r="D256" s="45" t="s">
        <v>236</v>
      </c>
      <c r="E256" s="45" t="s">
        <v>10</v>
      </c>
      <c r="F256" s="45" t="s">
        <v>252</v>
      </c>
      <c r="G256" s="45" t="s">
        <v>26</v>
      </c>
      <c r="H256" s="45" t="s">
        <v>242</v>
      </c>
      <c r="I256" s="45" t="s">
        <v>302</v>
      </c>
      <c r="J256" s="60" t="s">
        <v>303</v>
      </c>
      <c r="K256" s="70">
        <v>0.3611111111111111</v>
      </c>
    </row>
    <row r="257" spans="1:26" ht="13.5" hidden="1" customHeight="1" x14ac:dyDescent="0.2">
      <c r="A257" s="45" t="s">
        <v>204</v>
      </c>
      <c r="B257" s="45">
        <v>1015</v>
      </c>
      <c r="C257" s="44">
        <v>44401</v>
      </c>
      <c r="D257" s="45" t="s">
        <v>236</v>
      </c>
      <c r="E257" s="58" t="s">
        <v>28</v>
      </c>
      <c r="F257" s="58" t="s">
        <v>248</v>
      </c>
      <c r="G257" s="45" t="s">
        <v>14</v>
      </c>
      <c r="H257" s="45" t="s">
        <v>238</v>
      </c>
      <c r="I257" s="45" t="s">
        <v>294</v>
      </c>
      <c r="J257" s="60" t="s">
        <v>295</v>
      </c>
      <c r="K257" s="70">
        <v>0.3611111111111111</v>
      </c>
    </row>
    <row r="258" spans="1:26" ht="13.5" hidden="1" customHeight="1" x14ac:dyDescent="0.2">
      <c r="A258" s="45" t="s">
        <v>204</v>
      </c>
      <c r="B258" s="45">
        <v>1016</v>
      </c>
      <c r="C258" s="44">
        <v>44401</v>
      </c>
      <c r="D258" s="45" t="s">
        <v>236</v>
      </c>
      <c r="E258" s="77" t="s">
        <v>26</v>
      </c>
      <c r="F258" s="79" t="s">
        <v>244</v>
      </c>
      <c r="G258" s="77" t="s">
        <v>241</v>
      </c>
      <c r="H258" s="77" t="s">
        <v>241</v>
      </c>
      <c r="I258" s="45"/>
      <c r="J258" s="60"/>
      <c r="K258" s="70"/>
    </row>
    <row r="259" spans="1:26" ht="13.5" hidden="1" customHeight="1" x14ac:dyDescent="0.2">
      <c r="A259" s="45" t="s">
        <v>204</v>
      </c>
      <c r="B259" s="45">
        <v>1017</v>
      </c>
      <c r="C259" s="44">
        <v>44402</v>
      </c>
      <c r="D259" s="57" t="s">
        <v>236</v>
      </c>
      <c r="E259" s="58" t="s">
        <v>16</v>
      </c>
      <c r="F259" s="58" t="s">
        <v>250</v>
      </c>
      <c r="G259" s="58" t="s">
        <v>12</v>
      </c>
      <c r="H259" s="58" t="s">
        <v>245</v>
      </c>
      <c r="I259" s="58" t="s">
        <v>307</v>
      </c>
      <c r="J259" s="60" t="s">
        <v>345</v>
      </c>
      <c r="K259" s="61">
        <v>0.33333333333333331</v>
      </c>
    </row>
    <row r="260" spans="1:26" ht="13.5" hidden="1" customHeight="1" x14ac:dyDescent="0.2">
      <c r="A260" s="45" t="s">
        <v>204</v>
      </c>
      <c r="B260" s="45">
        <v>1018</v>
      </c>
      <c r="C260" s="44">
        <v>44402</v>
      </c>
      <c r="D260" s="57" t="s">
        <v>236</v>
      </c>
      <c r="E260" s="58" t="s">
        <v>16</v>
      </c>
      <c r="F260" s="58" t="s">
        <v>243</v>
      </c>
      <c r="G260" s="58" t="s">
        <v>12</v>
      </c>
      <c r="H260" s="58" t="s">
        <v>238</v>
      </c>
      <c r="I260" s="58" t="s">
        <v>307</v>
      </c>
      <c r="J260" s="60" t="s">
        <v>351</v>
      </c>
      <c r="K260" s="61">
        <v>0.33333333333333331</v>
      </c>
    </row>
    <row r="261" spans="1:26" ht="13.5" hidden="1" customHeight="1" x14ac:dyDescent="0.2">
      <c r="A261" s="45" t="s">
        <v>204</v>
      </c>
      <c r="B261" s="45">
        <v>1019</v>
      </c>
      <c r="C261" s="44">
        <v>44401</v>
      </c>
      <c r="D261" s="57" t="s">
        <v>236</v>
      </c>
      <c r="E261" s="78" t="s">
        <v>20</v>
      </c>
      <c r="F261" s="80" t="s">
        <v>245</v>
      </c>
      <c r="G261" s="78" t="s">
        <v>28</v>
      </c>
      <c r="H261" s="80" t="s">
        <v>238</v>
      </c>
      <c r="I261" s="45" t="s">
        <v>310</v>
      </c>
      <c r="J261" s="60" t="s">
        <v>337</v>
      </c>
      <c r="K261" s="61">
        <v>0.3611111111111111</v>
      </c>
    </row>
    <row r="262" spans="1:26" ht="13.5" hidden="1" customHeight="1" x14ac:dyDescent="0.2">
      <c r="A262" s="45" t="s">
        <v>204</v>
      </c>
      <c r="B262" s="45">
        <v>1020</v>
      </c>
      <c r="C262" s="44">
        <v>44401</v>
      </c>
      <c r="D262" s="57" t="s">
        <v>236</v>
      </c>
      <c r="E262" s="58" t="s">
        <v>22</v>
      </c>
      <c r="F262" s="58" t="s">
        <v>245</v>
      </c>
      <c r="G262" s="45" t="s">
        <v>26</v>
      </c>
      <c r="H262" s="45" t="s">
        <v>246</v>
      </c>
      <c r="I262" s="58" t="s">
        <v>312</v>
      </c>
      <c r="J262" s="60" t="s">
        <v>313</v>
      </c>
      <c r="K262" s="61">
        <v>0.3611111111111111</v>
      </c>
    </row>
    <row r="263" spans="1:26" ht="13.5" hidden="1" customHeight="1" x14ac:dyDescent="0.2">
      <c r="A263" s="45" t="s">
        <v>204</v>
      </c>
      <c r="B263" s="45">
        <v>1021</v>
      </c>
      <c r="C263" s="44">
        <v>44401</v>
      </c>
      <c r="D263" s="57" t="s">
        <v>236</v>
      </c>
      <c r="E263" s="58" t="s">
        <v>22</v>
      </c>
      <c r="F263" s="58" t="s">
        <v>248</v>
      </c>
      <c r="G263" s="45" t="s">
        <v>18</v>
      </c>
      <c r="H263" s="45" t="s">
        <v>253</v>
      </c>
      <c r="I263" s="58" t="s">
        <v>312</v>
      </c>
      <c r="J263" s="60" t="s">
        <v>314</v>
      </c>
      <c r="K263" s="61">
        <v>0.3611111111111111</v>
      </c>
    </row>
    <row r="264" spans="1:26" ht="13.5" hidden="1" customHeight="1" x14ac:dyDescent="0.2">
      <c r="A264" s="45" t="s">
        <v>204</v>
      </c>
      <c r="B264" s="45">
        <v>1022</v>
      </c>
      <c r="C264" s="44">
        <v>44401</v>
      </c>
      <c r="D264" s="57" t="s">
        <v>236</v>
      </c>
      <c r="E264" s="58" t="s">
        <v>22</v>
      </c>
      <c r="F264" s="58" t="s">
        <v>238</v>
      </c>
      <c r="G264" s="45" t="s">
        <v>26</v>
      </c>
      <c r="H264" s="45" t="s">
        <v>247</v>
      </c>
      <c r="I264" s="58" t="s">
        <v>312</v>
      </c>
      <c r="J264" s="60" t="s">
        <v>315</v>
      </c>
      <c r="K264" s="61">
        <v>0.3611111111111111</v>
      </c>
    </row>
    <row r="265" spans="1:26" ht="13.5" customHeight="1" x14ac:dyDescent="0.2">
      <c r="A265" s="115" t="s">
        <v>204</v>
      </c>
      <c r="B265" s="115">
        <v>1024</v>
      </c>
      <c r="C265" s="116">
        <v>44401</v>
      </c>
      <c r="D265" s="115" t="s">
        <v>254</v>
      </c>
      <c r="E265" s="115" t="s">
        <v>8</v>
      </c>
      <c r="F265" s="115" t="s">
        <v>271</v>
      </c>
      <c r="G265" s="115" t="s">
        <v>24</v>
      </c>
      <c r="H265" s="138" t="s">
        <v>255</v>
      </c>
      <c r="I265" s="115" t="s">
        <v>294</v>
      </c>
      <c r="J265" s="58" t="s">
        <v>299</v>
      </c>
      <c r="K265" s="59">
        <v>0.3888888888888889</v>
      </c>
    </row>
    <row r="266" spans="1:26" s="130" customFormat="1" ht="13.5" customHeight="1" x14ac:dyDescent="0.2">
      <c r="A266" s="136" t="s">
        <v>204</v>
      </c>
      <c r="B266" s="136">
        <v>1025</v>
      </c>
      <c r="C266" s="135">
        <v>44401</v>
      </c>
      <c r="D266" s="136" t="s">
        <v>254</v>
      </c>
      <c r="E266" s="136" t="s">
        <v>8</v>
      </c>
      <c r="F266" s="136" t="s">
        <v>274</v>
      </c>
      <c r="G266" s="136" t="s">
        <v>24</v>
      </c>
      <c r="H266" s="129" t="s">
        <v>258</v>
      </c>
      <c r="I266" s="136" t="s">
        <v>294</v>
      </c>
      <c r="J266" s="132" t="s">
        <v>300</v>
      </c>
      <c r="K266" s="131">
        <v>0.3888888888888889</v>
      </c>
    </row>
    <row r="267" spans="1:26" ht="13.5" hidden="1" customHeight="1" x14ac:dyDescent="0.2">
      <c r="A267" s="45" t="s">
        <v>204</v>
      </c>
      <c r="B267" s="45">
        <v>1037</v>
      </c>
      <c r="C267" s="44">
        <v>44401</v>
      </c>
      <c r="D267" s="45" t="s">
        <v>3</v>
      </c>
      <c r="E267" s="45" t="s">
        <v>8</v>
      </c>
      <c r="F267" s="45" t="s">
        <v>279</v>
      </c>
      <c r="G267" s="45" t="s">
        <v>24</v>
      </c>
      <c r="H267" s="58" t="s">
        <v>278</v>
      </c>
      <c r="I267" s="45" t="s">
        <v>294</v>
      </c>
      <c r="J267" s="60" t="s">
        <v>300</v>
      </c>
      <c r="K267" s="61">
        <v>0.41666666666666669</v>
      </c>
    </row>
    <row r="268" spans="1:26" ht="13.5" hidden="1" customHeight="1" x14ac:dyDescent="0.2">
      <c r="A268" s="45" t="s">
        <v>204</v>
      </c>
      <c r="B268" s="45">
        <v>1038</v>
      </c>
      <c r="C268" s="44">
        <v>44401</v>
      </c>
      <c r="D268" s="45" t="s">
        <v>3</v>
      </c>
      <c r="E268" s="45" t="s">
        <v>8</v>
      </c>
      <c r="F268" s="45" t="s">
        <v>301</v>
      </c>
      <c r="G268" s="45" t="s">
        <v>24</v>
      </c>
      <c r="H268" s="58" t="s">
        <v>280</v>
      </c>
      <c r="I268" s="45" t="s">
        <v>294</v>
      </c>
      <c r="J268" s="60" t="s">
        <v>299</v>
      </c>
      <c r="K268" s="61">
        <v>0.44444444444444442</v>
      </c>
    </row>
    <row r="269" spans="1:26" ht="13.5" hidden="1" customHeight="1" x14ac:dyDescent="0.2">
      <c r="A269" s="45" t="s">
        <v>204</v>
      </c>
      <c r="B269" s="45">
        <v>1039</v>
      </c>
      <c r="C269" s="44">
        <v>44401</v>
      </c>
      <c r="D269" s="45" t="s">
        <v>3</v>
      </c>
      <c r="E269" s="45" t="s">
        <v>10</v>
      </c>
      <c r="F269" s="45" t="s">
        <v>293</v>
      </c>
      <c r="G269" s="45" t="s">
        <v>26</v>
      </c>
      <c r="H269" s="45" t="s">
        <v>282</v>
      </c>
      <c r="I269" s="45" t="s">
        <v>302</v>
      </c>
      <c r="J269" s="60" t="s">
        <v>324</v>
      </c>
      <c r="K269" s="61">
        <v>0.3611111111111111</v>
      </c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3.5" hidden="1" customHeight="1" x14ac:dyDescent="0.2">
      <c r="A270" s="45" t="s">
        <v>204</v>
      </c>
      <c r="B270" s="45">
        <v>1040</v>
      </c>
      <c r="C270" s="44">
        <v>44401</v>
      </c>
      <c r="D270" s="45" t="s">
        <v>3</v>
      </c>
      <c r="E270" s="58" t="s">
        <v>28</v>
      </c>
      <c r="F270" s="58" t="s">
        <v>290</v>
      </c>
      <c r="G270" s="45" t="s">
        <v>14</v>
      </c>
      <c r="H270" s="45" t="s">
        <v>281</v>
      </c>
      <c r="I270" s="45" t="s">
        <v>310</v>
      </c>
      <c r="J270" s="60" t="s">
        <v>338</v>
      </c>
      <c r="K270" s="61">
        <v>0.3888888888888889</v>
      </c>
    </row>
    <row r="271" spans="1:26" ht="13.5" hidden="1" customHeight="1" x14ac:dyDescent="0.2">
      <c r="A271" s="45" t="s">
        <v>204</v>
      </c>
      <c r="B271" s="45">
        <v>1041</v>
      </c>
      <c r="C271" s="44">
        <v>44401</v>
      </c>
      <c r="D271" s="45" t="s">
        <v>3</v>
      </c>
      <c r="E271" s="45" t="s">
        <v>26</v>
      </c>
      <c r="F271" s="45" t="s">
        <v>288</v>
      </c>
      <c r="G271" s="45" t="s">
        <v>14</v>
      </c>
      <c r="H271" s="45" t="s">
        <v>279</v>
      </c>
      <c r="I271" s="45" t="s">
        <v>310</v>
      </c>
      <c r="J271" s="60" t="s">
        <v>327</v>
      </c>
      <c r="K271" s="61">
        <v>0.3888888888888889</v>
      </c>
    </row>
    <row r="272" spans="1:26" ht="13.5" hidden="1" customHeight="1" x14ac:dyDescent="0.2">
      <c r="A272" s="45" t="s">
        <v>204</v>
      </c>
      <c r="B272" s="45">
        <v>1042</v>
      </c>
      <c r="C272" s="44">
        <v>44402</v>
      </c>
      <c r="D272" s="57" t="s">
        <v>3</v>
      </c>
      <c r="E272" s="58" t="s">
        <v>16</v>
      </c>
      <c r="F272" s="58" t="s">
        <v>283</v>
      </c>
      <c r="G272" s="58" t="s">
        <v>12</v>
      </c>
      <c r="H272" s="58" t="s">
        <v>279</v>
      </c>
      <c r="I272" s="58" t="s">
        <v>307</v>
      </c>
      <c r="J272" s="60" t="s">
        <v>343</v>
      </c>
      <c r="K272" s="61">
        <v>0.3888888888888889</v>
      </c>
    </row>
    <row r="273" spans="1:11" ht="13.5" hidden="1" customHeight="1" x14ac:dyDescent="0.2">
      <c r="A273" s="45" t="s">
        <v>204</v>
      </c>
      <c r="B273" s="45">
        <v>1043</v>
      </c>
      <c r="C273" s="44">
        <v>44402</v>
      </c>
      <c r="D273" s="57" t="s">
        <v>3</v>
      </c>
      <c r="E273" s="58" t="s">
        <v>16</v>
      </c>
      <c r="F273" s="58" t="s">
        <v>286</v>
      </c>
      <c r="G273" s="58" t="s">
        <v>12</v>
      </c>
      <c r="H273" s="58" t="s">
        <v>281</v>
      </c>
      <c r="I273" s="58" t="s">
        <v>307</v>
      </c>
      <c r="J273" s="60" t="s">
        <v>344</v>
      </c>
      <c r="K273" s="61">
        <v>0.3888888888888889</v>
      </c>
    </row>
    <row r="274" spans="1:11" ht="13.5" hidden="1" customHeight="1" x14ac:dyDescent="0.2">
      <c r="A274" s="45" t="s">
        <v>204</v>
      </c>
      <c r="B274" s="45">
        <v>1044</v>
      </c>
      <c r="C274" s="44">
        <v>44401</v>
      </c>
      <c r="D274" s="57" t="s">
        <v>3</v>
      </c>
      <c r="E274" s="58" t="s">
        <v>22</v>
      </c>
      <c r="F274" s="58" t="s">
        <v>290</v>
      </c>
      <c r="G274" s="45" t="s">
        <v>26</v>
      </c>
      <c r="H274" s="45" t="s">
        <v>285</v>
      </c>
      <c r="I274" s="58" t="s">
        <v>312</v>
      </c>
      <c r="J274" s="60" t="s">
        <v>332</v>
      </c>
      <c r="K274" s="61">
        <v>0.3888888888888889</v>
      </c>
    </row>
    <row r="275" spans="1:11" ht="13.5" hidden="1" customHeight="1" x14ac:dyDescent="0.2">
      <c r="A275" s="45" t="s">
        <v>204</v>
      </c>
      <c r="B275" s="45">
        <v>1045</v>
      </c>
      <c r="C275" s="44">
        <v>44401</v>
      </c>
      <c r="D275" s="57" t="s">
        <v>3</v>
      </c>
      <c r="E275" s="58" t="s">
        <v>22</v>
      </c>
      <c r="F275" s="58" t="s">
        <v>281</v>
      </c>
      <c r="G275" s="58" t="s">
        <v>28</v>
      </c>
      <c r="H275" s="58" t="s">
        <v>279</v>
      </c>
      <c r="I275" s="58" t="s">
        <v>312</v>
      </c>
      <c r="J275" s="60" t="s">
        <v>328</v>
      </c>
      <c r="K275" s="61">
        <v>0.3888888888888889</v>
      </c>
    </row>
    <row r="276" spans="1:11" ht="13.5" hidden="1" customHeight="1" x14ac:dyDescent="0.2">
      <c r="A276" s="45" t="s">
        <v>204</v>
      </c>
      <c r="B276" s="45">
        <v>1046</v>
      </c>
      <c r="C276" s="44">
        <v>44401</v>
      </c>
      <c r="D276" s="57" t="s">
        <v>3</v>
      </c>
      <c r="E276" s="45" t="s">
        <v>26</v>
      </c>
      <c r="F276" s="45" t="s">
        <v>289</v>
      </c>
      <c r="G276" s="58" t="s">
        <v>28</v>
      </c>
      <c r="H276" s="64" t="s">
        <v>292</v>
      </c>
      <c r="I276" s="58" t="s">
        <v>312</v>
      </c>
      <c r="J276" s="60" t="s">
        <v>333</v>
      </c>
      <c r="K276" s="61">
        <v>0.3888888888888889</v>
      </c>
    </row>
    <row r="277" spans="1:11" ht="13.5" hidden="1" customHeight="1" x14ac:dyDescent="0.2">
      <c r="A277" s="45" t="s">
        <v>205</v>
      </c>
      <c r="B277" s="45">
        <v>1101</v>
      </c>
      <c r="C277" s="44">
        <v>44408</v>
      </c>
      <c r="D277" s="45" t="s">
        <v>1</v>
      </c>
      <c r="E277" s="45" t="s">
        <v>10</v>
      </c>
      <c r="F277" s="45" t="s">
        <v>231</v>
      </c>
      <c r="G277" s="58" t="s">
        <v>28</v>
      </c>
      <c r="H277" s="58" t="s">
        <v>154</v>
      </c>
      <c r="I277" s="45" t="s">
        <v>302</v>
      </c>
      <c r="J277" s="60" t="s">
        <v>303</v>
      </c>
      <c r="K277" s="61">
        <v>0.33333333333333331</v>
      </c>
    </row>
    <row r="278" spans="1:11" ht="13.5" hidden="1" customHeight="1" x14ac:dyDescent="0.2">
      <c r="A278" s="45" t="s">
        <v>205</v>
      </c>
      <c r="B278" s="45">
        <v>1102</v>
      </c>
      <c r="C278" s="44">
        <v>44409</v>
      </c>
      <c r="D278" s="57" t="s">
        <v>1</v>
      </c>
      <c r="E278" s="45" t="s">
        <v>12</v>
      </c>
      <c r="F278" s="45" t="s">
        <v>154</v>
      </c>
      <c r="G278" s="45" t="s">
        <v>20</v>
      </c>
      <c r="H278" s="58" t="s">
        <v>216</v>
      </c>
      <c r="I278" s="45" t="s">
        <v>12</v>
      </c>
      <c r="J278" s="60" t="s">
        <v>316</v>
      </c>
      <c r="K278" s="61">
        <v>0.33333333333333331</v>
      </c>
    </row>
    <row r="279" spans="1:11" ht="13.5" hidden="1" customHeight="1" x14ac:dyDescent="0.2">
      <c r="A279" s="45" t="s">
        <v>205</v>
      </c>
      <c r="B279" s="45">
        <v>1103</v>
      </c>
      <c r="C279" s="44">
        <v>44408</v>
      </c>
      <c r="D279" s="45" t="s">
        <v>1</v>
      </c>
      <c r="E279" s="45" t="s">
        <v>26</v>
      </c>
      <c r="F279" s="45" t="s">
        <v>218</v>
      </c>
      <c r="G279" s="58" t="s">
        <v>16</v>
      </c>
      <c r="H279" s="58" t="s">
        <v>223</v>
      </c>
      <c r="I279" s="45" t="s">
        <v>220</v>
      </c>
      <c r="J279" s="60" t="s">
        <v>221</v>
      </c>
      <c r="K279" s="61">
        <v>0.33333333333333331</v>
      </c>
    </row>
    <row r="280" spans="1:11" ht="13.5" hidden="1" customHeight="1" x14ac:dyDescent="0.2">
      <c r="A280" s="45" t="s">
        <v>205</v>
      </c>
      <c r="B280" s="45">
        <v>1104</v>
      </c>
      <c r="C280" s="44">
        <v>44408</v>
      </c>
      <c r="D280" s="45" t="s">
        <v>1</v>
      </c>
      <c r="E280" s="45" t="s">
        <v>26</v>
      </c>
      <c r="F280" s="45" t="s">
        <v>222</v>
      </c>
      <c r="G280" s="45" t="s">
        <v>24</v>
      </c>
      <c r="H280" s="58" t="s">
        <v>215</v>
      </c>
      <c r="I280" s="45" t="s">
        <v>220</v>
      </c>
      <c r="J280" s="60" t="s">
        <v>224</v>
      </c>
      <c r="K280" s="61">
        <v>0.33333333333333331</v>
      </c>
    </row>
    <row r="281" spans="1:11" ht="13.5" hidden="1" customHeight="1" x14ac:dyDescent="0.2">
      <c r="A281" s="45" t="s">
        <v>205</v>
      </c>
      <c r="B281" s="45">
        <v>1105</v>
      </c>
      <c r="C281" s="44">
        <v>44408</v>
      </c>
      <c r="D281" s="57" t="s">
        <v>1</v>
      </c>
      <c r="E281" s="58" t="s">
        <v>28</v>
      </c>
      <c r="F281" s="58" t="s">
        <v>227</v>
      </c>
      <c r="G281" s="45" t="s">
        <v>26</v>
      </c>
      <c r="H281" s="45" t="s">
        <v>225</v>
      </c>
      <c r="I281" s="58" t="s">
        <v>229</v>
      </c>
      <c r="J281" s="60" t="s">
        <v>230</v>
      </c>
      <c r="K281" s="61">
        <v>0.33333333333333331</v>
      </c>
    </row>
    <row r="282" spans="1:11" ht="13.5" hidden="1" customHeight="1" x14ac:dyDescent="0.2">
      <c r="A282" s="45" t="s">
        <v>205</v>
      </c>
      <c r="B282" s="45">
        <v>1106</v>
      </c>
      <c r="C282" s="44">
        <v>44408</v>
      </c>
      <c r="D282" s="57" t="s">
        <v>1</v>
      </c>
      <c r="E282" s="58" t="s">
        <v>28</v>
      </c>
      <c r="F282" s="58" t="s">
        <v>231</v>
      </c>
      <c r="G282" s="45" t="s">
        <v>24</v>
      </c>
      <c r="H282" s="58" t="s">
        <v>212</v>
      </c>
      <c r="I282" s="58" t="s">
        <v>229</v>
      </c>
      <c r="J282" s="60" t="s">
        <v>232</v>
      </c>
      <c r="K282" s="61">
        <v>0.33333333333333331</v>
      </c>
    </row>
    <row r="283" spans="1:11" ht="13.5" hidden="1" customHeight="1" x14ac:dyDescent="0.2">
      <c r="A283" s="45" t="s">
        <v>205</v>
      </c>
      <c r="B283" s="45">
        <v>1107</v>
      </c>
      <c r="C283" s="44">
        <v>44408</v>
      </c>
      <c r="D283" s="57" t="s">
        <v>1</v>
      </c>
      <c r="E283" s="58" t="s">
        <v>22</v>
      </c>
      <c r="F283" s="58" t="s">
        <v>216</v>
      </c>
      <c r="G283" s="45" t="s">
        <v>8</v>
      </c>
      <c r="H283" s="45" t="s">
        <v>154</v>
      </c>
      <c r="I283" s="58" t="s">
        <v>312</v>
      </c>
      <c r="J283" s="60" t="s">
        <v>313</v>
      </c>
      <c r="K283" s="61">
        <v>0.33333333333333331</v>
      </c>
    </row>
    <row r="284" spans="1:11" ht="13.5" hidden="1" customHeight="1" x14ac:dyDescent="0.2">
      <c r="A284" s="45" t="s">
        <v>205</v>
      </c>
      <c r="B284" s="45">
        <v>1108</v>
      </c>
      <c r="C284" s="44">
        <v>44408</v>
      </c>
      <c r="D284" s="57" t="s">
        <v>1</v>
      </c>
      <c r="E284" s="58" t="s">
        <v>22</v>
      </c>
      <c r="F284" s="58" t="s">
        <v>227</v>
      </c>
      <c r="G284" s="45" t="s">
        <v>14</v>
      </c>
      <c r="H284" s="45" t="s">
        <v>154</v>
      </c>
      <c r="I284" s="58" t="s">
        <v>312</v>
      </c>
      <c r="J284" s="60" t="s">
        <v>314</v>
      </c>
      <c r="K284" s="61">
        <v>0.33333333333333331</v>
      </c>
    </row>
    <row r="285" spans="1:11" ht="13.5" hidden="1" customHeight="1" x14ac:dyDescent="0.2">
      <c r="A285" s="45" t="s">
        <v>205</v>
      </c>
      <c r="B285" s="45">
        <v>1109</v>
      </c>
      <c r="C285" s="44">
        <v>44408</v>
      </c>
      <c r="D285" s="57" t="s">
        <v>1</v>
      </c>
      <c r="E285" s="58" t="s">
        <v>22</v>
      </c>
      <c r="F285" s="58" t="s">
        <v>154</v>
      </c>
      <c r="G285" s="45" t="s">
        <v>14</v>
      </c>
      <c r="H285" s="45" t="s">
        <v>216</v>
      </c>
      <c r="I285" s="58" t="s">
        <v>312</v>
      </c>
      <c r="J285" s="60" t="s">
        <v>315</v>
      </c>
      <c r="K285" s="61">
        <v>0.33333333333333331</v>
      </c>
    </row>
    <row r="286" spans="1:11" ht="13.5" hidden="1" customHeight="1" x14ac:dyDescent="0.2">
      <c r="A286" s="45" t="s">
        <v>205</v>
      </c>
      <c r="B286" s="45">
        <v>1110</v>
      </c>
      <c r="C286" s="44">
        <v>44408</v>
      </c>
      <c r="D286" s="57" t="s">
        <v>1</v>
      </c>
      <c r="E286" s="58" t="s">
        <v>22</v>
      </c>
      <c r="F286" s="58" t="s">
        <v>228</v>
      </c>
      <c r="G286" s="58" t="s">
        <v>16</v>
      </c>
      <c r="H286" s="58" t="s">
        <v>219</v>
      </c>
      <c r="I286" s="58" t="s">
        <v>312</v>
      </c>
      <c r="J286" s="60" t="s">
        <v>348</v>
      </c>
      <c r="K286" s="61">
        <v>0.33333333333333331</v>
      </c>
    </row>
    <row r="287" spans="1:11" ht="13.5" hidden="1" customHeight="1" x14ac:dyDescent="0.2">
      <c r="A287" s="45" t="s">
        <v>205</v>
      </c>
      <c r="B287" s="45">
        <v>1111</v>
      </c>
      <c r="C287" s="44">
        <v>44408</v>
      </c>
      <c r="D287" s="45" t="s">
        <v>236</v>
      </c>
      <c r="E287" s="45" t="s">
        <v>10</v>
      </c>
      <c r="F287" s="45" t="s">
        <v>252</v>
      </c>
      <c r="G287" s="58" t="s">
        <v>24</v>
      </c>
      <c r="H287" s="58" t="s">
        <v>240</v>
      </c>
      <c r="I287" s="45" t="s">
        <v>302</v>
      </c>
      <c r="J287" s="60" t="s">
        <v>303</v>
      </c>
      <c r="K287" s="61">
        <v>0.3611111111111111</v>
      </c>
    </row>
    <row r="288" spans="1:11" ht="13.5" hidden="1" customHeight="1" x14ac:dyDescent="0.2">
      <c r="A288" s="45" t="s">
        <v>205</v>
      </c>
      <c r="B288" s="45">
        <v>1112</v>
      </c>
      <c r="C288" s="44">
        <v>44408</v>
      </c>
      <c r="D288" s="45" t="s">
        <v>236</v>
      </c>
      <c r="E288" s="77" t="s">
        <v>8</v>
      </c>
      <c r="F288" s="77" t="s">
        <v>297</v>
      </c>
      <c r="G288" s="77" t="s">
        <v>241</v>
      </c>
      <c r="H288" s="76" t="s">
        <v>241</v>
      </c>
      <c r="I288" s="45"/>
      <c r="J288" s="60"/>
      <c r="K288" s="61"/>
    </row>
    <row r="289" spans="1:26" ht="13.5" hidden="1" customHeight="1" x14ac:dyDescent="0.2">
      <c r="A289" s="45" t="s">
        <v>205</v>
      </c>
      <c r="B289" s="45">
        <v>1113</v>
      </c>
      <c r="C289" s="44">
        <v>44409</v>
      </c>
      <c r="D289" s="57" t="s">
        <v>236</v>
      </c>
      <c r="E289" s="45" t="s">
        <v>12</v>
      </c>
      <c r="F289" s="45" t="s">
        <v>238</v>
      </c>
      <c r="G289" s="58" t="s">
        <v>22</v>
      </c>
      <c r="H289" s="58" t="s">
        <v>248</v>
      </c>
      <c r="I289" s="45" t="s">
        <v>12</v>
      </c>
      <c r="J289" s="60" t="s">
        <v>322</v>
      </c>
      <c r="K289" s="61">
        <v>0.33333333333333331</v>
      </c>
    </row>
    <row r="290" spans="1:26" ht="13.5" hidden="1" customHeight="1" x14ac:dyDescent="0.2">
      <c r="A290" s="45" t="s">
        <v>205</v>
      </c>
      <c r="B290" s="45">
        <v>1114</v>
      </c>
      <c r="C290" s="44">
        <v>44409</v>
      </c>
      <c r="D290" s="57" t="s">
        <v>236</v>
      </c>
      <c r="E290" s="45" t="s">
        <v>12</v>
      </c>
      <c r="F290" s="45" t="s">
        <v>245</v>
      </c>
      <c r="G290" s="58" t="s">
        <v>22</v>
      </c>
      <c r="H290" s="58" t="s">
        <v>238</v>
      </c>
      <c r="I290" s="45" t="s">
        <v>12</v>
      </c>
      <c r="J290" s="60" t="s">
        <v>323</v>
      </c>
      <c r="K290" s="61">
        <v>0.33333333333333331</v>
      </c>
    </row>
    <row r="291" spans="1:26" ht="13.5" hidden="1" customHeight="1" x14ac:dyDescent="0.2">
      <c r="A291" s="45" t="s">
        <v>205</v>
      </c>
      <c r="B291" s="45">
        <v>1115</v>
      </c>
      <c r="C291" s="44">
        <v>44408</v>
      </c>
      <c r="D291" s="45" t="s">
        <v>236</v>
      </c>
      <c r="E291" s="78" t="s">
        <v>26</v>
      </c>
      <c r="F291" s="78" t="s">
        <v>247</v>
      </c>
      <c r="G291" s="78" t="s">
        <v>14</v>
      </c>
      <c r="H291" s="78" t="s">
        <v>238</v>
      </c>
      <c r="I291" s="45" t="s">
        <v>220</v>
      </c>
      <c r="J291" s="60" t="s">
        <v>226</v>
      </c>
      <c r="K291" s="61">
        <v>0.33333333333333331</v>
      </c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3.5" hidden="1" customHeight="1" x14ac:dyDescent="0.2">
      <c r="A292" s="45" t="s">
        <v>205</v>
      </c>
      <c r="B292" s="45">
        <v>1116</v>
      </c>
      <c r="C292" s="44">
        <v>44408</v>
      </c>
      <c r="D292" s="45" t="s">
        <v>236</v>
      </c>
      <c r="E292" s="45" t="s">
        <v>26</v>
      </c>
      <c r="F292" s="45" t="s">
        <v>244</v>
      </c>
      <c r="G292" s="58" t="s">
        <v>28</v>
      </c>
      <c r="H292" s="58" t="s">
        <v>238</v>
      </c>
      <c r="I292" s="45" t="s">
        <v>220</v>
      </c>
      <c r="J292" s="60" t="s">
        <v>249</v>
      </c>
      <c r="K292" s="61">
        <v>0.33333333333333331</v>
      </c>
    </row>
    <row r="293" spans="1:26" ht="13.5" hidden="1" customHeight="1" x14ac:dyDescent="0.2">
      <c r="A293" s="45" t="s">
        <v>205</v>
      </c>
      <c r="B293" s="45">
        <v>1117</v>
      </c>
      <c r="C293" s="44">
        <v>44408</v>
      </c>
      <c r="D293" s="45" t="s">
        <v>236</v>
      </c>
      <c r="E293" s="45" t="s">
        <v>26</v>
      </c>
      <c r="F293" s="45" t="s">
        <v>246</v>
      </c>
      <c r="G293" s="45" t="s">
        <v>16</v>
      </c>
      <c r="H293" s="58" t="s">
        <v>243</v>
      </c>
      <c r="I293" s="45" t="s">
        <v>220</v>
      </c>
      <c r="J293" s="60" t="s">
        <v>221</v>
      </c>
      <c r="K293" s="61">
        <v>0.3611111111111111</v>
      </c>
    </row>
    <row r="294" spans="1:26" ht="13.5" hidden="1" customHeight="1" x14ac:dyDescent="0.2">
      <c r="A294" s="45" t="s">
        <v>205</v>
      </c>
      <c r="B294" s="45">
        <v>1118</v>
      </c>
      <c r="C294" s="44">
        <v>44408</v>
      </c>
      <c r="D294" s="57" t="s">
        <v>236</v>
      </c>
      <c r="E294" s="58" t="s">
        <v>28</v>
      </c>
      <c r="F294" s="58" t="s">
        <v>248</v>
      </c>
      <c r="G294" s="45" t="s">
        <v>8</v>
      </c>
      <c r="H294" s="45" t="s">
        <v>252</v>
      </c>
      <c r="I294" s="58" t="s">
        <v>229</v>
      </c>
      <c r="J294" s="60" t="s">
        <v>251</v>
      </c>
      <c r="K294" s="61">
        <v>0.33333333333333331</v>
      </c>
    </row>
    <row r="295" spans="1:26" ht="13.5" hidden="1" customHeight="1" x14ac:dyDescent="0.2">
      <c r="A295" s="45" t="s">
        <v>205</v>
      </c>
      <c r="B295" s="45">
        <v>1119</v>
      </c>
      <c r="C295" s="44">
        <v>44408</v>
      </c>
      <c r="D295" s="57" t="s">
        <v>236</v>
      </c>
      <c r="E295" s="58" t="s">
        <v>28</v>
      </c>
      <c r="F295" s="58" t="s">
        <v>252</v>
      </c>
      <c r="G295" s="58" t="s">
        <v>24</v>
      </c>
      <c r="H295" s="58" t="s">
        <v>237</v>
      </c>
      <c r="I295" s="58" t="s">
        <v>229</v>
      </c>
      <c r="J295" s="60" t="s">
        <v>233</v>
      </c>
      <c r="K295" s="61">
        <v>0.33333333333333331</v>
      </c>
    </row>
    <row r="296" spans="1:26" ht="13.5" hidden="1" customHeight="1" x14ac:dyDescent="0.2">
      <c r="A296" s="45" t="s">
        <v>205</v>
      </c>
      <c r="B296" s="45">
        <v>1120</v>
      </c>
      <c r="C296" s="44">
        <v>44408</v>
      </c>
      <c r="D296" s="45" t="s">
        <v>236</v>
      </c>
      <c r="E296" s="45" t="s">
        <v>18</v>
      </c>
      <c r="F296" s="45" t="s">
        <v>253</v>
      </c>
      <c r="G296" s="45" t="s">
        <v>26</v>
      </c>
      <c r="H296" s="45" t="s">
        <v>242</v>
      </c>
      <c r="I296" s="45" t="s">
        <v>234</v>
      </c>
      <c r="J296" s="60" t="s">
        <v>235</v>
      </c>
      <c r="K296" s="61">
        <v>0.33333333333333331</v>
      </c>
    </row>
    <row r="297" spans="1:26" ht="13.5" hidden="1" customHeight="1" x14ac:dyDescent="0.2">
      <c r="A297" s="45" t="s">
        <v>205</v>
      </c>
      <c r="B297" s="45">
        <v>1121</v>
      </c>
      <c r="C297" s="44">
        <v>44408</v>
      </c>
      <c r="D297" s="57" t="s">
        <v>236</v>
      </c>
      <c r="E297" s="58" t="s">
        <v>22</v>
      </c>
      <c r="F297" s="58" t="s">
        <v>245</v>
      </c>
      <c r="G297" s="45" t="s">
        <v>8</v>
      </c>
      <c r="H297" s="45" t="s">
        <v>238</v>
      </c>
      <c r="I297" s="58" t="s">
        <v>312</v>
      </c>
      <c r="J297" s="60" t="s">
        <v>313</v>
      </c>
      <c r="K297" s="61">
        <v>0.3611111111111111</v>
      </c>
    </row>
    <row r="298" spans="1:26" ht="13.5" hidden="1" customHeight="1" x14ac:dyDescent="0.2">
      <c r="A298" s="45" t="s">
        <v>205</v>
      </c>
      <c r="B298" s="45">
        <v>1122</v>
      </c>
      <c r="C298" s="44">
        <v>44408</v>
      </c>
      <c r="D298" s="57" t="s">
        <v>236</v>
      </c>
      <c r="E298" s="45" t="s">
        <v>16</v>
      </c>
      <c r="F298" s="58" t="s">
        <v>250</v>
      </c>
      <c r="G298" s="45" t="s">
        <v>20</v>
      </c>
      <c r="H298" s="58" t="s">
        <v>245</v>
      </c>
      <c r="I298" s="45" t="s">
        <v>234</v>
      </c>
      <c r="J298" s="60" t="s">
        <v>339</v>
      </c>
      <c r="K298" s="61">
        <v>0.33333333333333331</v>
      </c>
    </row>
    <row r="299" spans="1:26" ht="13.5" customHeight="1" x14ac:dyDescent="0.2">
      <c r="A299" s="115" t="s">
        <v>205</v>
      </c>
      <c r="B299" s="115">
        <v>1129</v>
      </c>
      <c r="C299" s="116">
        <v>44408</v>
      </c>
      <c r="D299" s="115" t="s">
        <v>254</v>
      </c>
      <c r="E299" s="115" t="s">
        <v>24</v>
      </c>
      <c r="F299" s="138" t="s">
        <v>255</v>
      </c>
      <c r="G299" s="115" t="s">
        <v>26</v>
      </c>
      <c r="H299" s="115" t="s">
        <v>269</v>
      </c>
      <c r="I299" s="115" t="s">
        <v>220</v>
      </c>
      <c r="J299" s="58" t="s">
        <v>284</v>
      </c>
      <c r="K299" s="59">
        <v>0.3611111111111111</v>
      </c>
    </row>
    <row r="300" spans="1:26" s="130" customFormat="1" ht="13.5" customHeight="1" x14ac:dyDescent="0.2">
      <c r="A300" s="136" t="s">
        <v>205</v>
      </c>
      <c r="B300" s="136">
        <v>1130</v>
      </c>
      <c r="C300" s="135">
        <v>44408</v>
      </c>
      <c r="D300" s="136" t="s">
        <v>254</v>
      </c>
      <c r="E300" s="136" t="s">
        <v>24</v>
      </c>
      <c r="F300" s="129" t="s">
        <v>258</v>
      </c>
      <c r="G300" s="136" t="s">
        <v>26</v>
      </c>
      <c r="H300" s="136" t="s">
        <v>270</v>
      </c>
      <c r="I300" s="136" t="s">
        <v>220</v>
      </c>
      <c r="J300" s="132" t="s">
        <v>287</v>
      </c>
      <c r="K300" s="131">
        <v>0.3611111111111111</v>
      </c>
    </row>
    <row r="301" spans="1:26" ht="13.5" hidden="1" customHeight="1" x14ac:dyDescent="0.2">
      <c r="A301" s="45" t="s">
        <v>205</v>
      </c>
      <c r="B301" s="45">
        <v>1137</v>
      </c>
      <c r="C301" s="44">
        <v>44408</v>
      </c>
      <c r="D301" s="45" t="s">
        <v>3</v>
      </c>
      <c r="E301" s="45" t="s">
        <v>10</v>
      </c>
      <c r="F301" s="45" t="s">
        <v>293</v>
      </c>
      <c r="G301" s="58" t="s">
        <v>16</v>
      </c>
      <c r="H301" s="58" t="s">
        <v>283</v>
      </c>
      <c r="I301" s="45" t="s">
        <v>302</v>
      </c>
      <c r="J301" s="60" t="s">
        <v>324</v>
      </c>
      <c r="K301" s="61">
        <v>0.3611111111111111</v>
      </c>
    </row>
    <row r="302" spans="1:26" ht="13.5" hidden="1" customHeight="1" x14ac:dyDescent="0.2">
      <c r="A302" s="45" t="s">
        <v>205</v>
      </c>
      <c r="B302" s="45">
        <v>1138</v>
      </c>
      <c r="C302" s="44">
        <v>44409</v>
      </c>
      <c r="D302" s="57" t="s">
        <v>3</v>
      </c>
      <c r="E302" s="45" t="s">
        <v>12</v>
      </c>
      <c r="F302" s="45" t="s">
        <v>279</v>
      </c>
      <c r="G302" s="45" t="s">
        <v>24</v>
      </c>
      <c r="H302" s="58" t="s">
        <v>280</v>
      </c>
      <c r="I302" s="45" t="s">
        <v>12</v>
      </c>
      <c r="J302" s="60" t="s">
        <v>330</v>
      </c>
      <c r="K302" s="61">
        <v>0.41666666666666669</v>
      </c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3.5" hidden="1" customHeight="1" x14ac:dyDescent="0.2">
      <c r="A303" s="45" t="s">
        <v>205</v>
      </c>
      <c r="B303" s="45">
        <v>1139</v>
      </c>
      <c r="C303" s="44">
        <v>44409</v>
      </c>
      <c r="D303" s="57" t="s">
        <v>3</v>
      </c>
      <c r="E303" s="45" t="s">
        <v>12</v>
      </c>
      <c r="F303" s="45" t="s">
        <v>281</v>
      </c>
      <c r="G303" s="58" t="s">
        <v>22</v>
      </c>
      <c r="H303" s="58" t="s">
        <v>290</v>
      </c>
      <c r="I303" s="45" t="s">
        <v>12</v>
      </c>
      <c r="J303" s="60" t="s">
        <v>331</v>
      </c>
      <c r="K303" s="61">
        <v>0.3888888888888889</v>
      </c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3.5" hidden="1" customHeight="1" x14ac:dyDescent="0.2">
      <c r="A304" s="45" t="s">
        <v>205</v>
      </c>
      <c r="B304" s="45">
        <v>1140</v>
      </c>
      <c r="C304" s="44">
        <v>44408</v>
      </c>
      <c r="D304" s="57" t="s">
        <v>3</v>
      </c>
      <c r="E304" s="58" t="s">
        <v>28</v>
      </c>
      <c r="F304" s="58" t="s">
        <v>290</v>
      </c>
      <c r="G304" s="45" t="s">
        <v>14</v>
      </c>
      <c r="H304" s="45" t="s">
        <v>279</v>
      </c>
      <c r="I304" s="58" t="s">
        <v>229</v>
      </c>
      <c r="J304" s="60" t="s">
        <v>273</v>
      </c>
      <c r="K304" s="61">
        <v>0.4236111111111111</v>
      </c>
    </row>
    <row r="305" spans="1:26" ht="13.5" hidden="1" customHeight="1" x14ac:dyDescent="0.2">
      <c r="A305" s="45" t="s">
        <v>205</v>
      </c>
      <c r="B305" s="45">
        <v>1141</v>
      </c>
      <c r="C305" s="44">
        <v>44408</v>
      </c>
      <c r="D305" s="57" t="s">
        <v>3</v>
      </c>
      <c r="E305" s="58" t="s">
        <v>28</v>
      </c>
      <c r="F305" s="64" t="s">
        <v>292</v>
      </c>
      <c r="G305" s="45" t="s">
        <v>14</v>
      </c>
      <c r="H305" s="45" t="s">
        <v>281</v>
      </c>
      <c r="I305" s="58" t="s">
        <v>229</v>
      </c>
      <c r="J305" s="60" t="s">
        <v>273</v>
      </c>
      <c r="K305" s="61">
        <v>0.3888888888888889</v>
      </c>
    </row>
    <row r="306" spans="1:26" ht="13.5" hidden="1" customHeight="1" x14ac:dyDescent="0.2">
      <c r="A306" s="45" t="s">
        <v>205</v>
      </c>
      <c r="B306" s="45">
        <v>1142</v>
      </c>
      <c r="C306" s="44">
        <v>44408</v>
      </c>
      <c r="D306" s="57" t="s">
        <v>3</v>
      </c>
      <c r="E306" s="58" t="s">
        <v>28</v>
      </c>
      <c r="F306" s="58" t="s">
        <v>279</v>
      </c>
      <c r="G306" s="45" t="s">
        <v>26</v>
      </c>
      <c r="H306" s="45" t="s">
        <v>285</v>
      </c>
      <c r="I306" s="58" t="s">
        <v>229</v>
      </c>
      <c r="J306" s="60" t="s">
        <v>291</v>
      </c>
      <c r="K306" s="61">
        <v>0.3888888888888889</v>
      </c>
    </row>
    <row r="307" spans="1:26" ht="13.5" hidden="1" customHeight="1" x14ac:dyDescent="0.2">
      <c r="A307" s="45" t="s">
        <v>205</v>
      </c>
      <c r="B307" s="45">
        <v>1143</v>
      </c>
      <c r="C307" s="44">
        <v>44408</v>
      </c>
      <c r="D307" s="57" t="s">
        <v>3</v>
      </c>
      <c r="E307" s="58" t="s">
        <v>22</v>
      </c>
      <c r="F307" s="58" t="s">
        <v>281</v>
      </c>
      <c r="G307" s="45" t="s">
        <v>8</v>
      </c>
      <c r="H307" s="45" t="s">
        <v>279</v>
      </c>
      <c r="I307" s="58" t="s">
        <v>312</v>
      </c>
      <c r="J307" s="60" t="s">
        <v>328</v>
      </c>
      <c r="K307" s="61">
        <v>0.3611111111111111</v>
      </c>
    </row>
    <row r="308" spans="1:26" ht="13.5" hidden="1" customHeight="1" x14ac:dyDescent="0.2">
      <c r="A308" s="45" t="s">
        <v>205</v>
      </c>
      <c r="B308" s="45">
        <v>1144</v>
      </c>
      <c r="C308" s="44">
        <v>44408</v>
      </c>
      <c r="D308" s="57" t="s">
        <v>3</v>
      </c>
      <c r="E308" s="45" t="s">
        <v>26</v>
      </c>
      <c r="F308" s="45" t="s">
        <v>288</v>
      </c>
      <c r="G308" s="45" t="s">
        <v>24</v>
      </c>
      <c r="H308" s="58" t="s">
        <v>278</v>
      </c>
      <c r="I308" s="58" t="s">
        <v>220</v>
      </c>
      <c r="J308" s="60" t="s">
        <v>263</v>
      </c>
      <c r="K308" s="61">
        <v>0.39583333333333331</v>
      </c>
    </row>
    <row r="309" spans="1:26" ht="13.5" hidden="1" customHeight="1" x14ac:dyDescent="0.2">
      <c r="A309" s="45" t="s">
        <v>205</v>
      </c>
      <c r="B309" s="45">
        <v>1145</v>
      </c>
      <c r="C309" s="44">
        <v>44408</v>
      </c>
      <c r="D309" s="57" t="s">
        <v>3</v>
      </c>
      <c r="E309" s="45" t="s">
        <v>26</v>
      </c>
      <c r="F309" s="45" t="s">
        <v>289</v>
      </c>
      <c r="G309" s="58" t="s">
        <v>16</v>
      </c>
      <c r="H309" s="58" t="s">
        <v>286</v>
      </c>
      <c r="I309" s="58" t="s">
        <v>220</v>
      </c>
      <c r="J309" s="60" t="s">
        <v>263</v>
      </c>
      <c r="K309" s="61">
        <v>0.3611111111111111</v>
      </c>
    </row>
    <row r="310" spans="1:26" ht="13.5" hidden="1" customHeight="1" x14ac:dyDescent="0.2">
      <c r="A310" s="45" t="s">
        <v>205</v>
      </c>
      <c r="B310" s="45">
        <v>1146</v>
      </c>
      <c r="C310" s="44">
        <v>44408</v>
      </c>
      <c r="D310" s="57" t="s">
        <v>3</v>
      </c>
      <c r="E310" s="45" t="s">
        <v>26</v>
      </c>
      <c r="F310" s="45" t="s">
        <v>282</v>
      </c>
      <c r="G310" s="45" t="s">
        <v>8</v>
      </c>
      <c r="H310" s="45" t="s">
        <v>301</v>
      </c>
      <c r="I310" s="58" t="s">
        <v>234</v>
      </c>
      <c r="J310" s="60" t="s">
        <v>276</v>
      </c>
      <c r="K310" s="61">
        <v>0.33333333333333331</v>
      </c>
    </row>
    <row r="311" spans="1:26" ht="13.5" hidden="1" customHeight="1" x14ac:dyDescent="0.2">
      <c r="A311" s="45" t="s">
        <v>206</v>
      </c>
      <c r="B311" s="45">
        <v>1201</v>
      </c>
      <c r="C311" s="44">
        <v>44415</v>
      </c>
      <c r="D311" s="45" t="s">
        <v>1</v>
      </c>
      <c r="E311" s="45" t="s">
        <v>8</v>
      </c>
      <c r="F311" s="45" t="s">
        <v>154</v>
      </c>
      <c r="G311" s="58" t="s">
        <v>28</v>
      </c>
      <c r="H311" s="58" t="s">
        <v>227</v>
      </c>
      <c r="I311" s="45" t="s">
        <v>294</v>
      </c>
      <c r="J311" s="60" t="s">
        <v>295</v>
      </c>
      <c r="K311" s="61">
        <v>0.33333333333333331</v>
      </c>
    </row>
    <row r="312" spans="1:26" ht="13.5" hidden="1" customHeight="1" x14ac:dyDescent="0.2">
      <c r="A312" s="45" t="s">
        <v>206</v>
      </c>
      <c r="B312" s="45">
        <v>1202</v>
      </c>
      <c r="C312" s="44">
        <v>44415</v>
      </c>
      <c r="D312" s="45" t="s">
        <v>1</v>
      </c>
      <c r="E312" s="45" t="s">
        <v>10</v>
      </c>
      <c r="F312" s="45" t="s">
        <v>231</v>
      </c>
      <c r="G312" s="45" t="s">
        <v>26</v>
      </c>
      <c r="H312" s="45" t="s">
        <v>222</v>
      </c>
      <c r="I312" s="45" t="s">
        <v>302</v>
      </c>
      <c r="J312" s="60" t="s">
        <v>303</v>
      </c>
      <c r="K312" s="61">
        <v>0.33333333333333331</v>
      </c>
    </row>
    <row r="313" spans="1:26" ht="13.5" hidden="1" customHeight="1" x14ac:dyDescent="0.2">
      <c r="A313" s="45" t="s">
        <v>206</v>
      </c>
      <c r="B313" s="45">
        <v>1203</v>
      </c>
      <c r="C313" s="44">
        <v>44415</v>
      </c>
      <c r="D313" s="57" t="s">
        <v>1</v>
      </c>
      <c r="E313" s="45" t="s">
        <v>24</v>
      </c>
      <c r="F313" s="58" t="s">
        <v>212</v>
      </c>
      <c r="G313" s="45" t="s">
        <v>20</v>
      </c>
      <c r="H313" s="58" t="s">
        <v>216</v>
      </c>
      <c r="I313" s="45" t="s">
        <v>213</v>
      </c>
      <c r="J313" s="60" t="s">
        <v>214</v>
      </c>
      <c r="K313" s="61">
        <v>0.33333333333333331</v>
      </c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3.5" hidden="1" customHeight="1" x14ac:dyDescent="0.2">
      <c r="A314" s="45" t="s">
        <v>206</v>
      </c>
      <c r="B314" s="45">
        <v>1204</v>
      </c>
      <c r="C314" s="44">
        <v>44415</v>
      </c>
      <c r="D314" s="57" t="s">
        <v>1</v>
      </c>
      <c r="E314" s="45" t="s">
        <v>24</v>
      </c>
      <c r="F314" s="58" t="s">
        <v>215</v>
      </c>
      <c r="G314" s="58" t="s">
        <v>22</v>
      </c>
      <c r="H314" s="58" t="s">
        <v>228</v>
      </c>
      <c r="I314" s="45" t="s">
        <v>213</v>
      </c>
      <c r="J314" s="60" t="s">
        <v>217</v>
      </c>
      <c r="K314" s="61">
        <v>0.33333333333333331</v>
      </c>
    </row>
    <row r="315" spans="1:26" ht="13.5" hidden="1" customHeight="1" x14ac:dyDescent="0.2">
      <c r="A315" s="45" t="s">
        <v>206</v>
      </c>
      <c r="B315" s="45">
        <v>1205</v>
      </c>
      <c r="C315" s="44">
        <v>44416</v>
      </c>
      <c r="D315" s="45" t="s">
        <v>1</v>
      </c>
      <c r="E315" s="45" t="s">
        <v>14</v>
      </c>
      <c r="F315" s="45" t="s">
        <v>154</v>
      </c>
      <c r="G315" s="58" t="s">
        <v>22</v>
      </c>
      <c r="H315" s="58" t="s">
        <v>216</v>
      </c>
      <c r="I315" s="45" t="s">
        <v>304</v>
      </c>
      <c r="J315" s="60" t="s">
        <v>305</v>
      </c>
      <c r="K315" s="61">
        <v>0.33333333333333331</v>
      </c>
    </row>
    <row r="316" spans="1:26" ht="13.5" hidden="1" customHeight="1" x14ac:dyDescent="0.2">
      <c r="A316" s="45" t="s">
        <v>206</v>
      </c>
      <c r="B316" s="45">
        <v>1206</v>
      </c>
      <c r="C316" s="44">
        <v>44416</v>
      </c>
      <c r="D316" s="45" t="s">
        <v>1</v>
      </c>
      <c r="E316" s="45" t="s">
        <v>14</v>
      </c>
      <c r="F316" s="45" t="s">
        <v>216</v>
      </c>
      <c r="G316" s="45" t="s">
        <v>12</v>
      </c>
      <c r="H316" s="45" t="s">
        <v>154</v>
      </c>
      <c r="I316" s="45" t="s">
        <v>304</v>
      </c>
      <c r="J316" s="60" t="s">
        <v>306</v>
      </c>
      <c r="K316" s="61">
        <v>0.33333333333333331</v>
      </c>
    </row>
    <row r="317" spans="1:26" ht="13.5" hidden="1" customHeight="1" x14ac:dyDescent="0.2">
      <c r="A317" s="45" t="s">
        <v>206</v>
      </c>
      <c r="B317" s="45">
        <v>1207</v>
      </c>
      <c r="C317" s="44">
        <v>44415</v>
      </c>
      <c r="D317" s="57" t="s">
        <v>1</v>
      </c>
      <c r="E317" s="58" t="s">
        <v>16</v>
      </c>
      <c r="F317" s="58" t="s">
        <v>219</v>
      </c>
      <c r="G317" s="58" t="s">
        <v>28</v>
      </c>
      <c r="H317" s="58" t="s">
        <v>154</v>
      </c>
      <c r="I317" s="58" t="s">
        <v>307</v>
      </c>
      <c r="J317" s="60" t="s">
        <v>343</v>
      </c>
      <c r="K317" s="61">
        <v>0.33333333333333331</v>
      </c>
    </row>
    <row r="318" spans="1:26" ht="13.5" hidden="1" customHeight="1" x14ac:dyDescent="0.2">
      <c r="A318" s="45" t="s">
        <v>206</v>
      </c>
      <c r="B318" s="45">
        <v>1208</v>
      </c>
      <c r="C318" s="44">
        <v>44415</v>
      </c>
      <c r="D318" s="57" t="s">
        <v>1</v>
      </c>
      <c r="E318" s="58" t="s">
        <v>16</v>
      </c>
      <c r="F318" s="58" t="s">
        <v>223</v>
      </c>
      <c r="G318" s="58" t="s">
        <v>28</v>
      </c>
      <c r="H318" s="58" t="s">
        <v>231</v>
      </c>
      <c r="I318" s="58" t="s">
        <v>307</v>
      </c>
      <c r="J318" s="60" t="s">
        <v>344</v>
      </c>
      <c r="K318" s="61">
        <v>0.33333333333333331</v>
      </c>
    </row>
    <row r="319" spans="1:26" ht="13.5" hidden="1" customHeight="1" x14ac:dyDescent="0.2">
      <c r="A319" s="45" t="s">
        <v>206</v>
      </c>
      <c r="B319" s="45">
        <v>1209</v>
      </c>
      <c r="C319" s="44">
        <v>44415</v>
      </c>
      <c r="D319" s="57" t="s">
        <v>1</v>
      </c>
      <c r="E319" s="45" t="s">
        <v>26</v>
      </c>
      <c r="F319" s="45" t="s">
        <v>218</v>
      </c>
      <c r="G319" s="58" t="s">
        <v>22</v>
      </c>
      <c r="H319" s="58" t="s">
        <v>227</v>
      </c>
      <c r="I319" s="58" t="s">
        <v>220</v>
      </c>
      <c r="J319" s="60" t="s">
        <v>221</v>
      </c>
      <c r="K319" s="61">
        <v>0.33333333333333331</v>
      </c>
    </row>
    <row r="320" spans="1:26" ht="13.5" hidden="1" customHeight="1" x14ac:dyDescent="0.2">
      <c r="A320" s="45" t="s">
        <v>206</v>
      </c>
      <c r="B320" s="45">
        <v>1210</v>
      </c>
      <c r="C320" s="44">
        <v>44415</v>
      </c>
      <c r="D320" s="57" t="s">
        <v>1</v>
      </c>
      <c r="E320" s="58" t="s">
        <v>26</v>
      </c>
      <c r="F320" s="45" t="s">
        <v>225</v>
      </c>
      <c r="G320" s="58" t="s">
        <v>22</v>
      </c>
      <c r="H320" s="58" t="s">
        <v>154</v>
      </c>
      <c r="I320" s="58" t="s">
        <v>220</v>
      </c>
      <c r="J320" s="60" t="s">
        <v>224</v>
      </c>
      <c r="K320" s="61">
        <v>0.33333333333333331</v>
      </c>
    </row>
    <row r="321" spans="1:26" ht="13.5" hidden="1" customHeight="1" x14ac:dyDescent="0.2">
      <c r="A321" s="45" t="s">
        <v>206</v>
      </c>
      <c r="B321" s="45">
        <v>1211</v>
      </c>
      <c r="C321" s="44">
        <v>44415</v>
      </c>
      <c r="D321" s="45" t="s">
        <v>236</v>
      </c>
      <c r="E321" s="45" t="s">
        <v>8</v>
      </c>
      <c r="F321" s="45" t="s">
        <v>238</v>
      </c>
      <c r="G321" s="58" t="s">
        <v>28</v>
      </c>
      <c r="H321" s="58" t="s">
        <v>248</v>
      </c>
      <c r="I321" s="45" t="s">
        <v>294</v>
      </c>
      <c r="J321" s="60" t="s">
        <v>296</v>
      </c>
      <c r="K321" s="61">
        <v>0.33333333333333331</v>
      </c>
    </row>
    <row r="322" spans="1:26" ht="13.5" hidden="1" customHeight="1" x14ac:dyDescent="0.2">
      <c r="A322" s="45" t="s">
        <v>206</v>
      </c>
      <c r="B322" s="45">
        <v>1212</v>
      </c>
      <c r="C322" s="44">
        <v>44415</v>
      </c>
      <c r="D322" s="45" t="s">
        <v>236</v>
      </c>
      <c r="E322" s="45" t="s">
        <v>8</v>
      </c>
      <c r="F322" s="45" t="s">
        <v>297</v>
      </c>
      <c r="G322" s="58" t="s">
        <v>28</v>
      </c>
      <c r="H322" s="58" t="s">
        <v>252</v>
      </c>
      <c r="I322" s="45" t="s">
        <v>294</v>
      </c>
      <c r="J322" s="60" t="s">
        <v>298</v>
      </c>
      <c r="K322" s="61">
        <v>0.33333333333333331</v>
      </c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3.5" hidden="1" customHeight="1" x14ac:dyDescent="0.2">
      <c r="A323" s="45" t="s">
        <v>206</v>
      </c>
      <c r="B323" s="45">
        <v>1213</v>
      </c>
      <c r="C323" s="44">
        <v>44415</v>
      </c>
      <c r="D323" s="45" t="s">
        <v>236</v>
      </c>
      <c r="E323" s="45" t="s">
        <v>8</v>
      </c>
      <c r="F323" s="45" t="s">
        <v>252</v>
      </c>
      <c r="G323" s="58" t="s">
        <v>28</v>
      </c>
      <c r="H323" s="58" t="s">
        <v>238</v>
      </c>
      <c r="I323" s="45" t="s">
        <v>294</v>
      </c>
      <c r="J323" s="60" t="s">
        <v>334</v>
      </c>
      <c r="K323" s="61">
        <v>0.33333333333333331</v>
      </c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3.5" hidden="1" customHeight="1" x14ac:dyDescent="0.2">
      <c r="A324" s="45" t="s">
        <v>206</v>
      </c>
      <c r="B324" s="45">
        <v>1214</v>
      </c>
      <c r="C324" s="44">
        <v>44415</v>
      </c>
      <c r="D324" s="45" t="s">
        <v>236</v>
      </c>
      <c r="E324" s="45" t="s">
        <v>10</v>
      </c>
      <c r="F324" s="45" t="s">
        <v>252</v>
      </c>
      <c r="G324" s="45" t="s">
        <v>20</v>
      </c>
      <c r="H324" s="58" t="s">
        <v>245</v>
      </c>
      <c r="I324" s="45" t="s">
        <v>302</v>
      </c>
      <c r="J324" s="60" t="s">
        <v>303</v>
      </c>
      <c r="K324" s="61">
        <v>0.3611111111111111</v>
      </c>
    </row>
    <row r="325" spans="1:26" ht="13.5" hidden="1" customHeight="1" x14ac:dyDescent="0.2">
      <c r="A325" s="45" t="s">
        <v>206</v>
      </c>
      <c r="B325" s="45">
        <v>1215</v>
      </c>
      <c r="C325" s="44">
        <v>44415</v>
      </c>
      <c r="D325" s="57" t="s">
        <v>236</v>
      </c>
      <c r="E325" s="45" t="s">
        <v>24</v>
      </c>
      <c r="F325" s="58" t="s">
        <v>237</v>
      </c>
      <c r="G325" s="58" t="s">
        <v>22</v>
      </c>
      <c r="H325" s="58" t="s">
        <v>238</v>
      </c>
      <c r="I325" s="45" t="s">
        <v>213</v>
      </c>
      <c r="J325" s="60" t="s">
        <v>239</v>
      </c>
      <c r="K325" s="61">
        <v>0.33333333333333331</v>
      </c>
    </row>
    <row r="326" spans="1:26" ht="13.5" hidden="1" customHeight="1" x14ac:dyDescent="0.2">
      <c r="A326" s="45" t="s">
        <v>206</v>
      </c>
      <c r="B326" s="45">
        <v>1216</v>
      </c>
      <c r="C326" s="44">
        <v>44415</v>
      </c>
      <c r="D326" s="57" t="s">
        <v>236</v>
      </c>
      <c r="E326" s="45" t="s">
        <v>24</v>
      </c>
      <c r="F326" s="58" t="s">
        <v>240</v>
      </c>
      <c r="G326" s="58" t="s">
        <v>26</v>
      </c>
      <c r="H326" s="45" t="s">
        <v>244</v>
      </c>
      <c r="I326" s="45" t="s">
        <v>213</v>
      </c>
      <c r="J326" s="60" t="s">
        <v>335</v>
      </c>
      <c r="K326" s="61">
        <v>0.33333333333333331</v>
      </c>
    </row>
    <row r="327" spans="1:26" ht="13.5" hidden="1" customHeight="1" x14ac:dyDescent="0.2">
      <c r="A327" s="45" t="s">
        <v>206</v>
      </c>
      <c r="B327" s="45">
        <v>1217</v>
      </c>
      <c r="C327" s="44">
        <v>44416</v>
      </c>
      <c r="D327" s="45" t="s">
        <v>236</v>
      </c>
      <c r="E327" s="45" t="s">
        <v>14</v>
      </c>
      <c r="F327" s="45" t="s">
        <v>238</v>
      </c>
      <c r="G327" s="45" t="s">
        <v>12</v>
      </c>
      <c r="H327" s="45" t="s">
        <v>245</v>
      </c>
      <c r="I327" s="45" t="s">
        <v>304</v>
      </c>
      <c r="J327" s="60" t="s">
        <v>317</v>
      </c>
      <c r="K327" s="61">
        <v>0.33333333333333331</v>
      </c>
    </row>
    <row r="328" spans="1:26" ht="13.5" hidden="1" customHeight="1" x14ac:dyDescent="0.2">
      <c r="A328" s="45" t="s">
        <v>206</v>
      </c>
      <c r="B328" s="45">
        <v>1218</v>
      </c>
      <c r="C328" s="44">
        <v>44416</v>
      </c>
      <c r="D328" s="45" t="s">
        <v>236</v>
      </c>
      <c r="E328" s="77" t="s">
        <v>12</v>
      </c>
      <c r="F328" s="77" t="s">
        <v>238</v>
      </c>
      <c r="G328" s="77" t="s">
        <v>241</v>
      </c>
      <c r="H328" s="77" t="s">
        <v>241</v>
      </c>
      <c r="I328" s="81"/>
      <c r="J328" s="60"/>
      <c r="K328" s="61"/>
    </row>
    <row r="329" spans="1:26" ht="13.5" hidden="1" customHeight="1" x14ac:dyDescent="0.2">
      <c r="A329" s="45" t="s">
        <v>206</v>
      </c>
      <c r="B329" s="45">
        <v>1219</v>
      </c>
      <c r="C329" s="44">
        <v>44415</v>
      </c>
      <c r="D329" s="57" t="s">
        <v>236</v>
      </c>
      <c r="E329" s="58" t="s">
        <v>16</v>
      </c>
      <c r="F329" s="58" t="s">
        <v>250</v>
      </c>
      <c r="G329" s="58" t="s">
        <v>26</v>
      </c>
      <c r="H329" s="45" t="s">
        <v>242</v>
      </c>
      <c r="I329" s="58" t="s">
        <v>307</v>
      </c>
      <c r="J329" s="60" t="s">
        <v>345</v>
      </c>
      <c r="K329" s="61">
        <v>0.33333333333333331</v>
      </c>
    </row>
    <row r="330" spans="1:26" ht="13.5" hidden="1" customHeight="1" x14ac:dyDescent="0.2">
      <c r="A330" s="45" t="s">
        <v>206</v>
      </c>
      <c r="B330" s="45">
        <v>1220</v>
      </c>
      <c r="C330" s="44">
        <v>44415</v>
      </c>
      <c r="D330" s="57" t="s">
        <v>236</v>
      </c>
      <c r="E330" s="58" t="s">
        <v>16</v>
      </c>
      <c r="F330" s="58" t="s">
        <v>243</v>
      </c>
      <c r="G330" s="58" t="s">
        <v>22</v>
      </c>
      <c r="H330" s="58" t="s">
        <v>248</v>
      </c>
      <c r="I330" s="58" t="s">
        <v>307</v>
      </c>
      <c r="J330" s="60" t="s">
        <v>351</v>
      </c>
      <c r="K330" s="61">
        <v>0.33333333333333331</v>
      </c>
    </row>
    <row r="331" spans="1:26" ht="13.5" hidden="1" customHeight="1" x14ac:dyDescent="0.2">
      <c r="A331" s="45" t="s">
        <v>206</v>
      </c>
      <c r="B331" s="45">
        <v>1221</v>
      </c>
      <c r="C331" s="44">
        <v>44415</v>
      </c>
      <c r="D331" s="45" t="s">
        <v>236</v>
      </c>
      <c r="E331" s="78" t="s">
        <v>18</v>
      </c>
      <c r="F331" s="78" t="s">
        <v>253</v>
      </c>
      <c r="G331" s="80" t="s">
        <v>26</v>
      </c>
      <c r="H331" s="78" t="s">
        <v>246</v>
      </c>
      <c r="I331" s="78" t="s">
        <v>234</v>
      </c>
      <c r="J331" s="60" t="s">
        <v>235</v>
      </c>
      <c r="K331" s="61">
        <v>0.33333333333333331</v>
      </c>
    </row>
    <row r="332" spans="1:26" ht="13.5" hidden="1" customHeight="1" x14ac:dyDescent="0.2">
      <c r="A332" s="45" t="s">
        <v>206</v>
      </c>
      <c r="B332" s="45">
        <v>1222</v>
      </c>
      <c r="C332" s="44">
        <v>44415</v>
      </c>
      <c r="D332" s="45" t="s">
        <v>236</v>
      </c>
      <c r="E332" s="58" t="s">
        <v>22</v>
      </c>
      <c r="F332" s="58" t="s">
        <v>245</v>
      </c>
      <c r="G332" s="58" t="s">
        <v>26</v>
      </c>
      <c r="H332" s="45" t="s">
        <v>247</v>
      </c>
      <c r="I332" s="45" t="s">
        <v>220</v>
      </c>
      <c r="J332" s="60" t="s">
        <v>221</v>
      </c>
      <c r="K332" s="61">
        <v>0.3611111111111111</v>
      </c>
    </row>
    <row r="333" spans="1:26" ht="13.5" customHeight="1" x14ac:dyDescent="0.2">
      <c r="A333" s="115" t="s">
        <v>206</v>
      </c>
      <c r="B333" s="115">
        <v>1227</v>
      </c>
      <c r="C333" s="116">
        <v>44415</v>
      </c>
      <c r="D333" s="119" t="s">
        <v>254</v>
      </c>
      <c r="E333" s="115" t="s">
        <v>24</v>
      </c>
      <c r="F333" s="138" t="s">
        <v>255</v>
      </c>
      <c r="G333" s="115" t="s">
        <v>26</v>
      </c>
      <c r="H333" s="115" t="s">
        <v>261</v>
      </c>
      <c r="I333" s="115" t="s">
        <v>213</v>
      </c>
      <c r="J333" s="58" t="s">
        <v>257</v>
      </c>
      <c r="K333" s="59">
        <v>0.3611111111111111</v>
      </c>
    </row>
    <row r="334" spans="1:26" s="130" customFormat="1" ht="13.5" customHeight="1" x14ac:dyDescent="0.2">
      <c r="A334" s="136" t="s">
        <v>206</v>
      </c>
      <c r="B334" s="136">
        <v>1228</v>
      </c>
      <c r="C334" s="135">
        <v>44415</v>
      </c>
      <c r="D334" s="134" t="s">
        <v>254</v>
      </c>
      <c r="E334" s="136" t="s">
        <v>24</v>
      </c>
      <c r="F334" s="129" t="s">
        <v>258</v>
      </c>
      <c r="G334" s="136" t="s">
        <v>26</v>
      </c>
      <c r="H334" s="136" t="s">
        <v>264</v>
      </c>
      <c r="I334" s="136" t="s">
        <v>213</v>
      </c>
      <c r="J334" s="132" t="s">
        <v>260</v>
      </c>
      <c r="K334" s="131">
        <v>0.3611111111111111</v>
      </c>
    </row>
    <row r="335" spans="1:26" ht="13.5" hidden="1" customHeight="1" x14ac:dyDescent="0.2">
      <c r="A335" s="45" t="s">
        <v>206</v>
      </c>
      <c r="B335" s="45">
        <v>1237</v>
      </c>
      <c r="C335" s="44">
        <v>44415</v>
      </c>
      <c r="D335" s="45" t="s">
        <v>3</v>
      </c>
      <c r="E335" s="45" t="s">
        <v>8</v>
      </c>
      <c r="F335" s="45" t="s">
        <v>301</v>
      </c>
      <c r="G335" s="58" t="s">
        <v>28</v>
      </c>
      <c r="H335" s="58" t="s">
        <v>279</v>
      </c>
      <c r="I335" s="45" t="s">
        <v>294</v>
      </c>
      <c r="J335" s="60" t="s">
        <v>300</v>
      </c>
      <c r="K335" s="61">
        <v>0.3888888888888889</v>
      </c>
    </row>
    <row r="336" spans="1:26" ht="13.5" hidden="1" customHeight="1" x14ac:dyDescent="0.2">
      <c r="A336" s="45" t="s">
        <v>206</v>
      </c>
      <c r="B336" s="45">
        <v>1238</v>
      </c>
      <c r="C336" s="44">
        <v>44415</v>
      </c>
      <c r="D336" s="45" t="s">
        <v>3</v>
      </c>
      <c r="E336" s="45" t="s">
        <v>8</v>
      </c>
      <c r="F336" s="45" t="s">
        <v>279</v>
      </c>
      <c r="G336" s="58" t="s">
        <v>16</v>
      </c>
      <c r="H336" s="58" t="s">
        <v>283</v>
      </c>
      <c r="I336" s="45" t="s">
        <v>294</v>
      </c>
      <c r="J336" s="60" t="s">
        <v>299</v>
      </c>
      <c r="K336" s="61">
        <v>0.41666666666666669</v>
      </c>
    </row>
    <row r="337" spans="1:26" ht="13.5" hidden="1" customHeight="1" x14ac:dyDescent="0.2">
      <c r="A337" s="45" t="s">
        <v>206</v>
      </c>
      <c r="B337" s="45">
        <v>1239</v>
      </c>
      <c r="C337" s="44">
        <v>44415</v>
      </c>
      <c r="D337" s="45" t="s">
        <v>3</v>
      </c>
      <c r="E337" s="45" t="s">
        <v>10</v>
      </c>
      <c r="F337" s="45" t="s">
        <v>293</v>
      </c>
      <c r="G337" s="58" t="s">
        <v>26</v>
      </c>
      <c r="H337" s="58" t="s">
        <v>288</v>
      </c>
      <c r="I337" s="45" t="s">
        <v>302</v>
      </c>
      <c r="J337" s="60" t="s">
        <v>324</v>
      </c>
      <c r="K337" s="61">
        <v>0.3611111111111111</v>
      </c>
    </row>
    <row r="338" spans="1:26" ht="13.5" hidden="1" customHeight="1" x14ac:dyDescent="0.2">
      <c r="A338" s="45" t="s">
        <v>206</v>
      </c>
      <c r="B338" s="45">
        <v>1240</v>
      </c>
      <c r="C338" s="44">
        <v>44415</v>
      </c>
      <c r="D338" s="57" t="s">
        <v>3</v>
      </c>
      <c r="E338" s="45" t="s">
        <v>24</v>
      </c>
      <c r="F338" s="58" t="s">
        <v>278</v>
      </c>
      <c r="G338" s="58" t="s">
        <v>22</v>
      </c>
      <c r="H338" s="58" t="s">
        <v>290</v>
      </c>
      <c r="I338" s="45" t="s">
        <v>213</v>
      </c>
      <c r="J338" s="60" t="s">
        <v>257</v>
      </c>
      <c r="K338" s="61">
        <v>0.3888888888888889</v>
      </c>
    </row>
    <row r="339" spans="1:26" ht="13.5" hidden="1" customHeight="1" x14ac:dyDescent="0.2">
      <c r="A339" s="45" t="s">
        <v>206</v>
      </c>
      <c r="B339" s="45">
        <v>1241</v>
      </c>
      <c r="C339" s="44">
        <v>44415</v>
      </c>
      <c r="D339" s="57" t="s">
        <v>3</v>
      </c>
      <c r="E339" s="45" t="s">
        <v>24</v>
      </c>
      <c r="F339" s="58" t="s">
        <v>280</v>
      </c>
      <c r="G339" s="58" t="s">
        <v>26</v>
      </c>
      <c r="H339" s="58" t="s">
        <v>289</v>
      </c>
      <c r="I339" s="45" t="s">
        <v>213</v>
      </c>
      <c r="J339" s="60" t="s">
        <v>260</v>
      </c>
      <c r="K339" s="61">
        <v>0.3888888888888889</v>
      </c>
    </row>
    <row r="340" spans="1:26" ht="13.5" hidden="1" customHeight="1" x14ac:dyDescent="0.2">
      <c r="A340" s="45" t="s">
        <v>206</v>
      </c>
      <c r="B340" s="45">
        <v>1242</v>
      </c>
      <c r="C340" s="44">
        <v>44416</v>
      </c>
      <c r="D340" s="45" t="s">
        <v>3</v>
      </c>
      <c r="E340" s="45" t="s">
        <v>14</v>
      </c>
      <c r="F340" s="45" t="s">
        <v>279</v>
      </c>
      <c r="G340" s="45" t="s">
        <v>12</v>
      </c>
      <c r="H340" s="45" t="s">
        <v>281</v>
      </c>
      <c r="I340" s="45" t="s">
        <v>304</v>
      </c>
      <c r="J340" s="60" t="s">
        <v>326</v>
      </c>
      <c r="K340" s="61">
        <v>0.3888888888888889</v>
      </c>
    </row>
    <row r="341" spans="1:26" ht="13.5" hidden="1" customHeight="1" x14ac:dyDescent="0.2">
      <c r="A341" s="45" t="s">
        <v>206</v>
      </c>
      <c r="B341" s="45">
        <v>1243</v>
      </c>
      <c r="C341" s="44">
        <v>44416</v>
      </c>
      <c r="D341" s="45" t="s">
        <v>3</v>
      </c>
      <c r="E341" s="45" t="s">
        <v>14</v>
      </c>
      <c r="F341" s="45" t="s">
        <v>281</v>
      </c>
      <c r="G341" s="45" t="s">
        <v>12</v>
      </c>
      <c r="H341" s="45" t="s">
        <v>279</v>
      </c>
      <c r="I341" s="45" t="s">
        <v>304</v>
      </c>
      <c r="J341" s="60" t="s">
        <v>325</v>
      </c>
      <c r="K341" s="61">
        <v>0.4236111111111111</v>
      </c>
    </row>
    <row r="342" spans="1:26" ht="13.5" hidden="1" customHeight="1" x14ac:dyDescent="0.2">
      <c r="A342" s="45" t="s">
        <v>206</v>
      </c>
      <c r="B342" s="45">
        <v>1244</v>
      </c>
      <c r="C342" s="44">
        <v>44415</v>
      </c>
      <c r="D342" s="57" t="s">
        <v>3</v>
      </c>
      <c r="E342" s="58" t="s">
        <v>16</v>
      </c>
      <c r="F342" s="58" t="s">
        <v>286</v>
      </c>
      <c r="G342" s="58" t="s">
        <v>22</v>
      </c>
      <c r="H342" s="58" t="s">
        <v>281</v>
      </c>
      <c r="I342" s="58" t="s">
        <v>307</v>
      </c>
      <c r="J342" s="60" t="s">
        <v>343</v>
      </c>
      <c r="K342" s="61">
        <v>0.3888888888888889</v>
      </c>
    </row>
    <row r="343" spans="1:26" ht="13.5" hidden="1" customHeight="1" x14ac:dyDescent="0.2">
      <c r="A343" s="45" t="s">
        <v>206</v>
      </c>
      <c r="B343" s="45">
        <v>1245</v>
      </c>
      <c r="C343" s="44">
        <v>44415</v>
      </c>
      <c r="D343" s="57" t="s">
        <v>3</v>
      </c>
      <c r="E343" s="58" t="s">
        <v>26</v>
      </c>
      <c r="F343" s="58" t="s">
        <v>282</v>
      </c>
      <c r="G343" s="58" t="s">
        <v>28</v>
      </c>
      <c r="H343" s="58" t="s">
        <v>290</v>
      </c>
      <c r="I343" s="58" t="s">
        <v>220</v>
      </c>
      <c r="J343" s="60" t="s">
        <v>263</v>
      </c>
      <c r="K343" s="61">
        <v>0.33333333333333331</v>
      </c>
    </row>
    <row r="344" spans="1:26" ht="13.5" hidden="1" customHeight="1" x14ac:dyDescent="0.2">
      <c r="A344" s="45" t="s">
        <v>206</v>
      </c>
      <c r="B344" s="45">
        <v>1246</v>
      </c>
      <c r="C344" s="44">
        <v>44415</v>
      </c>
      <c r="D344" s="57" t="s">
        <v>3</v>
      </c>
      <c r="E344" s="58" t="s">
        <v>26</v>
      </c>
      <c r="F344" s="58" t="s">
        <v>285</v>
      </c>
      <c r="G344" s="58" t="s">
        <v>28</v>
      </c>
      <c r="H344" s="64" t="s">
        <v>292</v>
      </c>
      <c r="I344" s="58" t="s">
        <v>220</v>
      </c>
      <c r="J344" s="60" t="s">
        <v>263</v>
      </c>
      <c r="K344" s="61">
        <v>0.3611111111111111</v>
      </c>
    </row>
    <row r="345" spans="1:26" ht="13.5" hidden="1" customHeight="1" x14ac:dyDescent="0.2">
      <c r="A345" s="45" t="s">
        <v>207</v>
      </c>
      <c r="B345" s="45">
        <v>1301</v>
      </c>
      <c r="C345" s="44">
        <v>44422</v>
      </c>
      <c r="D345" s="45" t="s">
        <v>1</v>
      </c>
      <c r="E345" s="45" t="s">
        <v>8</v>
      </c>
      <c r="F345" s="45" t="s">
        <v>154</v>
      </c>
      <c r="G345" s="45" t="s">
        <v>20</v>
      </c>
      <c r="H345" s="58" t="s">
        <v>216</v>
      </c>
      <c r="I345" s="45" t="s">
        <v>294</v>
      </c>
      <c r="J345" s="60" t="s">
        <v>295</v>
      </c>
      <c r="K345" s="61">
        <v>0.33333333333333331</v>
      </c>
    </row>
    <row r="346" spans="1:26" ht="13.5" hidden="1" customHeight="1" x14ac:dyDescent="0.2">
      <c r="A346" s="45" t="s">
        <v>207</v>
      </c>
      <c r="B346" s="45">
        <v>1302</v>
      </c>
      <c r="C346" s="44">
        <v>44423</v>
      </c>
      <c r="D346" s="57" t="s">
        <v>1</v>
      </c>
      <c r="E346" s="45" t="s">
        <v>24</v>
      </c>
      <c r="F346" s="58" t="s">
        <v>212</v>
      </c>
      <c r="G346" s="45" t="s">
        <v>12</v>
      </c>
      <c r="H346" s="45" t="s">
        <v>154</v>
      </c>
      <c r="I346" s="45" t="s">
        <v>213</v>
      </c>
      <c r="J346" s="60" t="s">
        <v>214</v>
      </c>
      <c r="K346" s="61">
        <v>0.33333333333333331</v>
      </c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3.5" hidden="1" customHeight="1" x14ac:dyDescent="0.2">
      <c r="A347" s="45" t="s">
        <v>207</v>
      </c>
      <c r="B347" s="45">
        <v>1303</v>
      </c>
      <c r="C347" s="44">
        <v>44423</v>
      </c>
      <c r="D347" s="57" t="s">
        <v>1</v>
      </c>
      <c r="E347" s="45" t="s">
        <v>24</v>
      </c>
      <c r="F347" s="58" t="s">
        <v>215</v>
      </c>
      <c r="G347" s="45" t="s">
        <v>10</v>
      </c>
      <c r="H347" s="45" t="s">
        <v>231</v>
      </c>
      <c r="I347" s="45" t="s">
        <v>213</v>
      </c>
      <c r="J347" s="60" t="s">
        <v>217</v>
      </c>
      <c r="K347" s="61">
        <v>0.33333333333333331</v>
      </c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3.5" hidden="1" customHeight="1" x14ac:dyDescent="0.2">
      <c r="A348" s="45" t="s">
        <v>207</v>
      </c>
      <c r="B348" s="45">
        <v>1304</v>
      </c>
      <c r="C348" s="44">
        <v>44422</v>
      </c>
      <c r="D348" s="45" t="s">
        <v>1</v>
      </c>
      <c r="E348" s="45" t="s">
        <v>14</v>
      </c>
      <c r="F348" s="45" t="s">
        <v>154</v>
      </c>
      <c r="G348" s="58" t="s">
        <v>28</v>
      </c>
      <c r="H348" s="58" t="s">
        <v>227</v>
      </c>
      <c r="I348" s="45" t="s">
        <v>304</v>
      </c>
      <c r="J348" s="60" t="s">
        <v>306</v>
      </c>
      <c r="K348" s="61">
        <v>0.33333333333333331</v>
      </c>
    </row>
    <row r="349" spans="1:26" ht="13.5" hidden="1" customHeight="1" x14ac:dyDescent="0.2">
      <c r="A349" s="45" t="s">
        <v>207</v>
      </c>
      <c r="B349" s="45">
        <v>1305</v>
      </c>
      <c r="C349" s="44">
        <v>44422</v>
      </c>
      <c r="D349" s="45" t="s">
        <v>1</v>
      </c>
      <c r="E349" s="45" t="s">
        <v>14</v>
      </c>
      <c r="F349" s="45" t="s">
        <v>216</v>
      </c>
      <c r="G349" s="58" t="s">
        <v>16</v>
      </c>
      <c r="H349" s="58" t="s">
        <v>219</v>
      </c>
      <c r="I349" s="45" t="s">
        <v>304</v>
      </c>
      <c r="J349" s="60" t="s">
        <v>305</v>
      </c>
      <c r="K349" s="61">
        <v>0.33333333333333331</v>
      </c>
    </row>
    <row r="350" spans="1:26" ht="13.5" hidden="1" customHeight="1" x14ac:dyDescent="0.2">
      <c r="A350" s="45" t="s">
        <v>207</v>
      </c>
      <c r="B350" s="45">
        <v>1306</v>
      </c>
      <c r="C350" s="44">
        <v>44422</v>
      </c>
      <c r="D350" s="57" t="s">
        <v>1</v>
      </c>
      <c r="E350" s="58" t="s">
        <v>28</v>
      </c>
      <c r="F350" s="58" t="s">
        <v>231</v>
      </c>
      <c r="G350" s="58" t="s">
        <v>16</v>
      </c>
      <c r="H350" s="58" t="s">
        <v>223</v>
      </c>
      <c r="I350" s="58" t="s">
        <v>229</v>
      </c>
      <c r="J350" s="60" t="s">
        <v>232</v>
      </c>
      <c r="K350" s="61">
        <v>0.33333333333333331</v>
      </c>
    </row>
    <row r="351" spans="1:26" ht="13.5" hidden="1" customHeight="1" x14ac:dyDescent="0.2">
      <c r="A351" s="45" t="s">
        <v>207</v>
      </c>
      <c r="B351" s="45">
        <v>1307</v>
      </c>
      <c r="C351" s="44">
        <v>44422</v>
      </c>
      <c r="D351" s="57" t="s">
        <v>1</v>
      </c>
      <c r="E351" s="58" t="s">
        <v>28</v>
      </c>
      <c r="F351" s="58" t="s">
        <v>154</v>
      </c>
      <c r="G351" s="58" t="s">
        <v>22</v>
      </c>
      <c r="H351" s="58" t="s">
        <v>216</v>
      </c>
      <c r="I351" s="58" t="s">
        <v>229</v>
      </c>
      <c r="J351" s="60" t="s">
        <v>233</v>
      </c>
      <c r="K351" s="61">
        <v>0.33333333333333331</v>
      </c>
    </row>
    <row r="352" spans="1:26" ht="13.5" hidden="1" customHeight="1" x14ac:dyDescent="0.2">
      <c r="A352" s="45" t="s">
        <v>207</v>
      </c>
      <c r="B352" s="45">
        <v>1308</v>
      </c>
      <c r="C352" s="44">
        <v>44422</v>
      </c>
      <c r="D352" s="57" t="s">
        <v>1</v>
      </c>
      <c r="E352" s="58" t="s">
        <v>22</v>
      </c>
      <c r="F352" s="58" t="s">
        <v>227</v>
      </c>
      <c r="G352" s="58" t="s">
        <v>26</v>
      </c>
      <c r="H352" s="58" t="s">
        <v>218</v>
      </c>
      <c r="I352" s="58" t="s">
        <v>312</v>
      </c>
      <c r="J352" s="60" t="s">
        <v>314</v>
      </c>
      <c r="K352" s="61">
        <v>0.33333333333333331</v>
      </c>
    </row>
    <row r="353" spans="1:11" ht="13.5" hidden="1" customHeight="1" x14ac:dyDescent="0.2">
      <c r="A353" s="45" t="s">
        <v>207</v>
      </c>
      <c r="B353" s="45">
        <v>1309</v>
      </c>
      <c r="C353" s="44">
        <v>44422</v>
      </c>
      <c r="D353" s="57" t="s">
        <v>1</v>
      </c>
      <c r="E353" s="58" t="s">
        <v>22</v>
      </c>
      <c r="F353" s="58" t="s">
        <v>154</v>
      </c>
      <c r="G353" s="58" t="s">
        <v>26</v>
      </c>
      <c r="H353" s="58" t="s">
        <v>222</v>
      </c>
      <c r="I353" s="58" t="s">
        <v>312</v>
      </c>
      <c r="J353" s="60" t="s">
        <v>315</v>
      </c>
      <c r="K353" s="61">
        <v>0.33333333333333331</v>
      </c>
    </row>
    <row r="354" spans="1:11" ht="13.5" hidden="1" customHeight="1" x14ac:dyDescent="0.2">
      <c r="A354" s="45" t="s">
        <v>207</v>
      </c>
      <c r="B354" s="45">
        <v>1310</v>
      </c>
      <c r="C354" s="44">
        <v>44422</v>
      </c>
      <c r="D354" s="57" t="s">
        <v>1</v>
      </c>
      <c r="E354" s="58" t="s">
        <v>22</v>
      </c>
      <c r="F354" s="58" t="s">
        <v>228</v>
      </c>
      <c r="G354" s="58" t="s">
        <v>26</v>
      </c>
      <c r="H354" s="58" t="s">
        <v>225</v>
      </c>
      <c r="I354" s="58" t="s">
        <v>312</v>
      </c>
      <c r="J354" s="60" t="s">
        <v>348</v>
      </c>
      <c r="K354" s="61">
        <v>0.33333333333333331</v>
      </c>
    </row>
    <row r="355" spans="1:11" ht="13.5" hidden="1" customHeight="1" x14ac:dyDescent="0.2">
      <c r="A355" s="45" t="s">
        <v>207</v>
      </c>
      <c r="B355" s="45">
        <v>1311</v>
      </c>
      <c r="C355" s="44">
        <v>44422</v>
      </c>
      <c r="D355" s="45" t="s">
        <v>236</v>
      </c>
      <c r="E355" s="45" t="s">
        <v>8</v>
      </c>
      <c r="F355" s="45" t="s">
        <v>238</v>
      </c>
      <c r="G355" s="45" t="s">
        <v>10</v>
      </c>
      <c r="H355" s="45" t="s">
        <v>252</v>
      </c>
      <c r="I355" s="45" t="s">
        <v>294</v>
      </c>
      <c r="J355" s="60" t="s">
        <v>296</v>
      </c>
      <c r="K355" s="61">
        <v>0.33333333333333331</v>
      </c>
    </row>
    <row r="356" spans="1:11" ht="13.5" hidden="1" customHeight="1" x14ac:dyDescent="0.2">
      <c r="A356" s="45" t="s">
        <v>207</v>
      </c>
      <c r="B356" s="45">
        <v>1312</v>
      </c>
      <c r="C356" s="44">
        <v>44422</v>
      </c>
      <c r="D356" s="45" t="s">
        <v>236</v>
      </c>
      <c r="E356" s="45" t="s">
        <v>8</v>
      </c>
      <c r="F356" s="45" t="s">
        <v>297</v>
      </c>
      <c r="G356" s="58" t="s">
        <v>26</v>
      </c>
      <c r="H356" s="58" t="s">
        <v>244</v>
      </c>
      <c r="I356" s="45" t="s">
        <v>294</v>
      </c>
      <c r="J356" s="60" t="s">
        <v>298</v>
      </c>
      <c r="K356" s="61">
        <v>0.33333333333333331</v>
      </c>
    </row>
    <row r="357" spans="1:11" ht="13.5" hidden="1" customHeight="1" x14ac:dyDescent="0.2">
      <c r="A357" s="45" t="s">
        <v>207</v>
      </c>
      <c r="B357" s="45">
        <v>1313</v>
      </c>
      <c r="C357" s="44">
        <v>44422</v>
      </c>
      <c r="D357" s="45" t="s">
        <v>236</v>
      </c>
      <c r="E357" s="45" t="s">
        <v>8</v>
      </c>
      <c r="F357" s="45" t="s">
        <v>252</v>
      </c>
      <c r="G357" s="58" t="s">
        <v>26</v>
      </c>
      <c r="H357" s="82" t="s">
        <v>247</v>
      </c>
      <c r="I357" s="45" t="s">
        <v>294</v>
      </c>
      <c r="J357" s="60" t="s">
        <v>334</v>
      </c>
      <c r="K357" s="61">
        <v>0.33333333333333331</v>
      </c>
    </row>
    <row r="358" spans="1:11" ht="13.5" hidden="1" customHeight="1" x14ac:dyDescent="0.2">
      <c r="A358" s="45" t="s">
        <v>207</v>
      </c>
      <c r="B358" s="45">
        <v>1314</v>
      </c>
      <c r="C358" s="44">
        <v>44423</v>
      </c>
      <c r="D358" s="57" t="s">
        <v>236</v>
      </c>
      <c r="E358" s="45" t="s">
        <v>24</v>
      </c>
      <c r="F358" s="58" t="s">
        <v>237</v>
      </c>
      <c r="G358" s="45" t="s">
        <v>12</v>
      </c>
      <c r="H358" s="45" t="s">
        <v>238</v>
      </c>
      <c r="I358" s="45" t="s">
        <v>213</v>
      </c>
      <c r="J358" s="60" t="s">
        <v>239</v>
      </c>
      <c r="K358" s="61">
        <v>0.33333333333333331</v>
      </c>
    </row>
    <row r="359" spans="1:11" ht="13.5" hidden="1" customHeight="1" x14ac:dyDescent="0.2">
      <c r="A359" s="45" t="s">
        <v>207</v>
      </c>
      <c r="B359" s="45">
        <v>1315</v>
      </c>
      <c r="C359" s="44">
        <v>44423</v>
      </c>
      <c r="D359" s="57" t="s">
        <v>236</v>
      </c>
      <c r="E359" s="45" t="s">
        <v>24</v>
      </c>
      <c r="F359" s="58" t="s">
        <v>240</v>
      </c>
      <c r="G359" s="45" t="s">
        <v>12</v>
      </c>
      <c r="H359" s="45" t="s">
        <v>245</v>
      </c>
      <c r="I359" s="45" t="s">
        <v>213</v>
      </c>
      <c r="J359" s="60" t="s">
        <v>335</v>
      </c>
      <c r="K359" s="61">
        <v>0.33333333333333331</v>
      </c>
    </row>
    <row r="360" spans="1:11" ht="13.5" hidden="1" customHeight="1" x14ac:dyDescent="0.2">
      <c r="A360" s="45" t="s">
        <v>207</v>
      </c>
      <c r="B360" s="45">
        <v>1316</v>
      </c>
      <c r="C360" s="44">
        <v>44422</v>
      </c>
      <c r="D360" s="45" t="s">
        <v>236</v>
      </c>
      <c r="E360" s="45" t="s">
        <v>14</v>
      </c>
      <c r="F360" s="45" t="s">
        <v>238</v>
      </c>
      <c r="G360" s="58" t="s">
        <v>26</v>
      </c>
      <c r="H360" s="58" t="s">
        <v>242</v>
      </c>
      <c r="I360" s="45" t="s">
        <v>304</v>
      </c>
      <c r="J360" s="60" t="s">
        <v>320</v>
      </c>
      <c r="K360" s="61">
        <v>0.33333333333333331</v>
      </c>
    </row>
    <row r="361" spans="1:11" ht="13.5" hidden="1" customHeight="1" x14ac:dyDescent="0.2">
      <c r="A361" s="45" t="s">
        <v>207</v>
      </c>
      <c r="B361" s="45">
        <v>1317</v>
      </c>
      <c r="C361" s="44">
        <v>44422</v>
      </c>
      <c r="D361" s="45" t="s">
        <v>236</v>
      </c>
      <c r="E361" s="45" t="s">
        <v>20</v>
      </c>
      <c r="F361" s="58" t="s">
        <v>245</v>
      </c>
      <c r="G361" s="58" t="s">
        <v>26</v>
      </c>
      <c r="H361" s="58" t="s">
        <v>246</v>
      </c>
      <c r="I361" s="45" t="s">
        <v>304</v>
      </c>
      <c r="J361" s="60" t="s">
        <v>317</v>
      </c>
      <c r="K361" s="61">
        <v>0.33333333333333331</v>
      </c>
    </row>
    <row r="362" spans="1:11" ht="13.5" hidden="1" customHeight="1" x14ac:dyDescent="0.2">
      <c r="A362" s="45" t="s">
        <v>207</v>
      </c>
      <c r="B362" s="45">
        <v>1318</v>
      </c>
      <c r="C362" s="44">
        <v>44422</v>
      </c>
      <c r="D362" s="57" t="s">
        <v>236</v>
      </c>
      <c r="E362" s="58" t="s">
        <v>28</v>
      </c>
      <c r="F362" s="58" t="s">
        <v>248</v>
      </c>
      <c r="G362" s="45" t="s">
        <v>16</v>
      </c>
      <c r="H362" s="45" t="s">
        <v>243</v>
      </c>
      <c r="I362" s="58" t="s">
        <v>229</v>
      </c>
      <c r="J362" s="60" t="s">
        <v>251</v>
      </c>
      <c r="K362" s="61">
        <v>0.33333333333333331</v>
      </c>
    </row>
    <row r="363" spans="1:11" ht="13.5" hidden="1" customHeight="1" x14ac:dyDescent="0.2">
      <c r="A363" s="45" t="s">
        <v>207</v>
      </c>
      <c r="B363" s="45">
        <v>1319</v>
      </c>
      <c r="C363" s="44">
        <v>44422</v>
      </c>
      <c r="D363" s="57" t="s">
        <v>236</v>
      </c>
      <c r="E363" s="58" t="s">
        <v>28</v>
      </c>
      <c r="F363" s="58" t="s">
        <v>252</v>
      </c>
      <c r="G363" s="45" t="s">
        <v>16</v>
      </c>
      <c r="H363" s="45" t="s">
        <v>250</v>
      </c>
      <c r="I363" s="58" t="s">
        <v>229</v>
      </c>
      <c r="J363" s="60" t="s">
        <v>230</v>
      </c>
      <c r="K363" s="61">
        <v>0.33333333333333331</v>
      </c>
    </row>
    <row r="364" spans="1:11" ht="13.5" hidden="1" customHeight="1" x14ac:dyDescent="0.2">
      <c r="A364" s="45" t="s">
        <v>207</v>
      </c>
      <c r="B364" s="45">
        <v>1320</v>
      </c>
      <c r="C364" s="44">
        <v>44422</v>
      </c>
      <c r="D364" s="57" t="s">
        <v>236</v>
      </c>
      <c r="E364" s="58" t="s">
        <v>28</v>
      </c>
      <c r="F364" s="58" t="s">
        <v>238</v>
      </c>
      <c r="G364" s="58" t="s">
        <v>22</v>
      </c>
      <c r="H364" s="58" t="s">
        <v>245</v>
      </c>
      <c r="I364" s="58" t="s">
        <v>229</v>
      </c>
      <c r="J364" s="60" t="s">
        <v>230</v>
      </c>
      <c r="K364" s="61">
        <v>0.3611111111111111</v>
      </c>
    </row>
    <row r="365" spans="1:11" ht="13.5" hidden="1" customHeight="1" x14ac:dyDescent="0.2">
      <c r="A365" s="45" t="s">
        <v>207</v>
      </c>
      <c r="B365" s="45">
        <v>1321</v>
      </c>
      <c r="C365" s="44">
        <v>44422</v>
      </c>
      <c r="D365" s="57" t="s">
        <v>236</v>
      </c>
      <c r="E365" s="58" t="s">
        <v>22</v>
      </c>
      <c r="F365" s="58" t="s">
        <v>248</v>
      </c>
      <c r="G365" s="58" t="s">
        <v>26</v>
      </c>
      <c r="H365" s="58" t="s">
        <v>247</v>
      </c>
      <c r="I365" s="58" t="s">
        <v>312</v>
      </c>
      <c r="J365" s="60" t="s">
        <v>313</v>
      </c>
      <c r="K365" s="61">
        <v>0.33333333333333331</v>
      </c>
    </row>
    <row r="366" spans="1:11" ht="13.5" hidden="1" customHeight="1" x14ac:dyDescent="0.2">
      <c r="A366" s="45" t="s">
        <v>207</v>
      </c>
      <c r="B366" s="45">
        <v>1322</v>
      </c>
      <c r="C366" s="44">
        <v>44422</v>
      </c>
      <c r="D366" s="57" t="s">
        <v>236</v>
      </c>
      <c r="E366" s="58" t="s">
        <v>22</v>
      </c>
      <c r="F366" s="58" t="s">
        <v>238</v>
      </c>
      <c r="G366" s="45" t="s">
        <v>18</v>
      </c>
      <c r="H366" s="45" t="s">
        <v>253</v>
      </c>
      <c r="I366" s="58" t="s">
        <v>312</v>
      </c>
      <c r="J366" s="60" t="s">
        <v>313</v>
      </c>
      <c r="K366" s="61">
        <v>0.3611111111111111</v>
      </c>
    </row>
    <row r="367" spans="1:11" ht="13.5" customHeight="1" x14ac:dyDescent="0.2">
      <c r="A367" s="115" t="s">
        <v>207</v>
      </c>
      <c r="B367" s="115">
        <v>1327</v>
      </c>
      <c r="C367" s="116">
        <v>44423</v>
      </c>
      <c r="D367" s="119" t="s">
        <v>254</v>
      </c>
      <c r="E367" s="115" t="s">
        <v>24</v>
      </c>
      <c r="F367" s="138" t="s">
        <v>255</v>
      </c>
      <c r="G367" s="115" t="s">
        <v>12</v>
      </c>
      <c r="H367" s="115" t="s">
        <v>256</v>
      </c>
      <c r="I367" s="115" t="s">
        <v>213</v>
      </c>
      <c r="J367" s="58" t="s">
        <v>260</v>
      </c>
      <c r="K367" s="59">
        <v>0.3611111111111111</v>
      </c>
    </row>
    <row r="368" spans="1:11" s="130" customFormat="1" ht="13.5" customHeight="1" x14ac:dyDescent="0.2">
      <c r="A368" s="136" t="s">
        <v>207</v>
      </c>
      <c r="B368" s="136">
        <v>1328</v>
      </c>
      <c r="C368" s="135">
        <v>44423</v>
      </c>
      <c r="D368" s="134" t="s">
        <v>254</v>
      </c>
      <c r="E368" s="136" t="s">
        <v>24</v>
      </c>
      <c r="F368" s="129" t="s">
        <v>258</v>
      </c>
      <c r="G368" s="136" t="s">
        <v>12</v>
      </c>
      <c r="H368" s="136" t="s">
        <v>259</v>
      </c>
      <c r="I368" s="136" t="s">
        <v>213</v>
      </c>
      <c r="J368" s="132" t="s">
        <v>352</v>
      </c>
      <c r="K368" s="131">
        <v>0.33333333333333331</v>
      </c>
    </row>
    <row r="369" spans="1:26" ht="13.5" hidden="1" customHeight="1" x14ac:dyDescent="0.2">
      <c r="A369" s="45" t="s">
        <v>207</v>
      </c>
      <c r="B369" s="45">
        <v>1337</v>
      </c>
      <c r="C369" s="44">
        <v>44422</v>
      </c>
      <c r="D369" s="45" t="s">
        <v>3</v>
      </c>
      <c r="E369" s="45" t="s">
        <v>8</v>
      </c>
      <c r="F369" s="45" t="s">
        <v>279</v>
      </c>
      <c r="G369" s="45" t="s">
        <v>10</v>
      </c>
      <c r="H369" s="45" t="s">
        <v>293</v>
      </c>
      <c r="I369" s="45" t="s">
        <v>294</v>
      </c>
      <c r="J369" s="60" t="s">
        <v>300</v>
      </c>
      <c r="K369" s="61">
        <v>0.3888888888888889</v>
      </c>
    </row>
    <row r="370" spans="1:26" ht="13.5" hidden="1" customHeight="1" x14ac:dyDescent="0.2">
      <c r="A370" s="45" t="s">
        <v>207</v>
      </c>
      <c r="B370" s="45">
        <v>1338</v>
      </c>
      <c r="C370" s="44">
        <v>44422</v>
      </c>
      <c r="D370" s="45" t="s">
        <v>3</v>
      </c>
      <c r="E370" s="78" t="s">
        <v>8</v>
      </c>
      <c r="F370" s="78" t="s">
        <v>301</v>
      </c>
      <c r="G370" s="78" t="s">
        <v>26</v>
      </c>
      <c r="H370" s="80" t="s">
        <v>282</v>
      </c>
      <c r="I370" s="45" t="s">
        <v>294</v>
      </c>
      <c r="J370" s="60" t="s">
        <v>299</v>
      </c>
      <c r="K370" s="61">
        <v>0.41666666666666669</v>
      </c>
    </row>
    <row r="371" spans="1:26" ht="13.5" hidden="1" customHeight="1" x14ac:dyDescent="0.2">
      <c r="A371" s="45" t="s">
        <v>207</v>
      </c>
      <c r="B371" s="45">
        <v>1339</v>
      </c>
      <c r="C371" s="44">
        <v>44423</v>
      </c>
      <c r="D371" s="57" t="s">
        <v>3</v>
      </c>
      <c r="E371" s="78" t="s">
        <v>24</v>
      </c>
      <c r="F371" s="80" t="s">
        <v>278</v>
      </c>
      <c r="G371" s="78" t="s">
        <v>12</v>
      </c>
      <c r="H371" s="78" t="s">
        <v>279</v>
      </c>
      <c r="I371" s="45" t="s">
        <v>213</v>
      </c>
      <c r="J371" s="60" t="s">
        <v>353</v>
      </c>
      <c r="K371" s="61">
        <v>0.33333333333333331</v>
      </c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3.5" hidden="1" customHeight="1" x14ac:dyDescent="0.2">
      <c r="A372" s="45" t="s">
        <v>207</v>
      </c>
      <c r="B372" s="45">
        <v>1340</v>
      </c>
      <c r="C372" s="44">
        <v>44423</v>
      </c>
      <c r="D372" s="57" t="s">
        <v>3</v>
      </c>
      <c r="E372" s="45" t="s">
        <v>24</v>
      </c>
      <c r="F372" s="58" t="s">
        <v>280</v>
      </c>
      <c r="G372" s="45" t="s">
        <v>12</v>
      </c>
      <c r="H372" s="45" t="s">
        <v>281</v>
      </c>
      <c r="I372" s="45" t="s">
        <v>213</v>
      </c>
      <c r="J372" s="60" t="s">
        <v>352</v>
      </c>
      <c r="K372" s="61">
        <v>0.3611111111111111</v>
      </c>
    </row>
    <row r="373" spans="1:26" ht="13.5" hidden="1" customHeight="1" x14ac:dyDescent="0.2">
      <c r="A373" s="45" t="s">
        <v>207</v>
      </c>
      <c r="B373" s="45">
        <v>1341</v>
      </c>
      <c r="C373" s="44">
        <v>44422</v>
      </c>
      <c r="D373" s="45" t="s">
        <v>3</v>
      </c>
      <c r="E373" s="45" t="s">
        <v>14</v>
      </c>
      <c r="F373" s="45" t="s">
        <v>279</v>
      </c>
      <c r="G373" s="58" t="s">
        <v>22</v>
      </c>
      <c r="H373" s="58" t="s">
        <v>290</v>
      </c>
      <c r="I373" s="45" t="s">
        <v>304</v>
      </c>
      <c r="J373" s="60" t="s">
        <v>326</v>
      </c>
      <c r="K373" s="61">
        <v>0.3888888888888889</v>
      </c>
    </row>
    <row r="374" spans="1:26" ht="13.5" hidden="1" customHeight="1" x14ac:dyDescent="0.2">
      <c r="A374" s="45" t="s">
        <v>207</v>
      </c>
      <c r="B374" s="45">
        <v>1342</v>
      </c>
      <c r="C374" s="44">
        <v>44422</v>
      </c>
      <c r="D374" s="45" t="s">
        <v>3</v>
      </c>
      <c r="E374" s="45" t="s">
        <v>14</v>
      </c>
      <c r="F374" s="45" t="s">
        <v>281</v>
      </c>
      <c r="G374" s="45" t="s">
        <v>26</v>
      </c>
      <c r="H374" s="58" t="s">
        <v>288</v>
      </c>
      <c r="I374" s="45" t="s">
        <v>304</v>
      </c>
      <c r="J374" s="60" t="s">
        <v>325</v>
      </c>
      <c r="K374" s="61">
        <v>0.3888888888888889</v>
      </c>
    </row>
    <row r="375" spans="1:26" ht="13.5" hidden="1" customHeight="1" x14ac:dyDescent="0.2">
      <c r="A375" s="45" t="s">
        <v>207</v>
      </c>
      <c r="B375" s="45">
        <v>1343</v>
      </c>
      <c r="C375" s="44">
        <v>44422</v>
      </c>
      <c r="D375" s="57" t="s">
        <v>3</v>
      </c>
      <c r="E375" s="58" t="s">
        <v>28</v>
      </c>
      <c r="F375" s="58" t="s">
        <v>290</v>
      </c>
      <c r="G375" s="45" t="s">
        <v>16</v>
      </c>
      <c r="H375" s="45" t="s">
        <v>283</v>
      </c>
      <c r="I375" s="58" t="s">
        <v>229</v>
      </c>
      <c r="J375" s="60" t="s">
        <v>291</v>
      </c>
      <c r="K375" s="61">
        <v>0.3888888888888889</v>
      </c>
    </row>
    <row r="376" spans="1:26" ht="13.5" hidden="1" customHeight="1" x14ac:dyDescent="0.2">
      <c r="A376" s="45" t="s">
        <v>207</v>
      </c>
      <c r="B376" s="45">
        <v>1344</v>
      </c>
      <c r="C376" s="44">
        <v>44422</v>
      </c>
      <c r="D376" s="57" t="s">
        <v>3</v>
      </c>
      <c r="E376" s="58" t="s">
        <v>28</v>
      </c>
      <c r="F376" s="64" t="s">
        <v>292</v>
      </c>
      <c r="G376" s="45" t="s">
        <v>16</v>
      </c>
      <c r="H376" s="45" t="s">
        <v>286</v>
      </c>
      <c r="I376" s="58" t="s">
        <v>229</v>
      </c>
      <c r="J376" s="60" t="s">
        <v>273</v>
      </c>
      <c r="K376" s="61">
        <v>0.4236111111111111</v>
      </c>
    </row>
    <row r="377" spans="1:26" ht="13.5" hidden="1" customHeight="1" x14ac:dyDescent="0.2">
      <c r="A377" s="45" t="s">
        <v>207</v>
      </c>
      <c r="B377" s="45">
        <v>1345</v>
      </c>
      <c r="C377" s="44">
        <v>44422</v>
      </c>
      <c r="D377" s="57" t="s">
        <v>3</v>
      </c>
      <c r="E377" s="58" t="s">
        <v>28</v>
      </c>
      <c r="F377" s="58" t="s">
        <v>279</v>
      </c>
      <c r="G377" s="45" t="s">
        <v>26</v>
      </c>
      <c r="H377" s="58" t="s">
        <v>289</v>
      </c>
      <c r="I377" s="58" t="s">
        <v>229</v>
      </c>
      <c r="J377" s="60" t="s">
        <v>291</v>
      </c>
      <c r="K377" s="61">
        <v>0.4236111111111111</v>
      </c>
    </row>
    <row r="378" spans="1:26" ht="13.5" hidden="1" customHeight="1" x14ac:dyDescent="0.2">
      <c r="A378" s="45" t="s">
        <v>207</v>
      </c>
      <c r="B378" s="45">
        <v>1346</v>
      </c>
      <c r="C378" s="44">
        <v>44422</v>
      </c>
      <c r="D378" s="57" t="s">
        <v>3</v>
      </c>
      <c r="E378" s="58" t="s">
        <v>22</v>
      </c>
      <c r="F378" s="58" t="s">
        <v>281</v>
      </c>
      <c r="G378" s="45" t="s">
        <v>26</v>
      </c>
      <c r="H378" s="58" t="s">
        <v>285</v>
      </c>
      <c r="I378" s="45" t="s">
        <v>312</v>
      </c>
      <c r="J378" s="60" t="s">
        <v>328</v>
      </c>
      <c r="K378" s="61">
        <v>0.3611111111111111</v>
      </c>
    </row>
    <row r="379" spans="1:26" ht="13.5" hidden="1" customHeight="1" x14ac:dyDescent="0.2">
      <c r="A379" s="45" t="s">
        <v>354</v>
      </c>
      <c r="B379" s="45">
        <v>1401</v>
      </c>
      <c r="C379" s="44">
        <v>44429</v>
      </c>
      <c r="D379" s="57" t="s">
        <v>1</v>
      </c>
      <c r="E379" s="45" t="s">
        <v>24</v>
      </c>
      <c r="F379" s="58" t="s">
        <v>212</v>
      </c>
      <c r="G379" s="45" t="s">
        <v>14</v>
      </c>
      <c r="H379" s="45" t="s">
        <v>216</v>
      </c>
      <c r="I379" s="45" t="s">
        <v>213</v>
      </c>
      <c r="J379" s="60" t="s">
        <v>214</v>
      </c>
      <c r="K379" s="61">
        <v>0.33333333333333331</v>
      </c>
    </row>
    <row r="380" spans="1:26" ht="13.5" hidden="1" customHeight="1" x14ac:dyDescent="0.2">
      <c r="A380" s="45" t="s">
        <v>354</v>
      </c>
      <c r="B380" s="45">
        <v>1402</v>
      </c>
      <c r="C380" s="44">
        <v>44429</v>
      </c>
      <c r="D380" s="57" t="s">
        <v>1</v>
      </c>
      <c r="E380" s="45" t="s">
        <v>24</v>
      </c>
      <c r="F380" s="58" t="s">
        <v>215</v>
      </c>
      <c r="G380" s="58" t="s">
        <v>28</v>
      </c>
      <c r="H380" s="58" t="s">
        <v>231</v>
      </c>
      <c r="I380" s="45" t="s">
        <v>213</v>
      </c>
      <c r="J380" s="60" t="s">
        <v>217</v>
      </c>
      <c r="K380" s="61">
        <v>0.33333333333333331</v>
      </c>
    </row>
    <row r="381" spans="1:26" ht="13.5" hidden="1" customHeight="1" x14ac:dyDescent="0.2">
      <c r="A381" s="45" t="s">
        <v>354</v>
      </c>
      <c r="B381" s="45">
        <v>1403</v>
      </c>
      <c r="C381" s="44">
        <v>44430</v>
      </c>
      <c r="D381" s="45" t="s">
        <v>1</v>
      </c>
      <c r="E381" s="45" t="s">
        <v>12</v>
      </c>
      <c r="F381" s="45" t="s">
        <v>154</v>
      </c>
      <c r="G381" s="58" t="s">
        <v>28</v>
      </c>
      <c r="H381" s="58" t="s">
        <v>227</v>
      </c>
      <c r="I381" s="45" t="s">
        <v>12</v>
      </c>
      <c r="J381" s="60" t="s">
        <v>316</v>
      </c>
      <c r="K381" s="61">
        <v>0.33333333333333331</v>
      </c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3.5" hidden="1" customHeight="1" x14ac:dyDescent="0.2">
      <c r="A382" s="45" t="s">
        <v>354</v>
      </c>
      <c r="B382" s="45">
        <v>1404</v>
      </c>
      <c r="C382" s="44">
        <v>44429</v>
      </c>
      <c r="D382" s="57" t="s">
        <v>1</v>
      </c>
      <c r="E382" s="58" t="s">
        <v>16</v>
      </c>
      <c r="F382" s="58" t="s">
        <v>219</v>
      </c>
      <c r="G382" s="45" t="s">
        <v>8</v>
      </c>
      <c r="H382" s="45" t="s">
        <v>154</v>
      </c>
      <c r="I382" s="58" t="s">
        <v>307</v>
      </c>
      <c r="J382" s="60" t="s">
        <v>343</v>
      </c>
      <c r="K382" s="61">
        <v>0.33333333333333331</v>
      </c>
    </row>
    <row r="383" spans="1:26" ht="13.5" hidden="1" customHeight="1" x14ac:dyDescent="0.2">
      <c r="A383" s="45" t="s">
        <v>354</v>
      </c>
      <c r="B383" s="45">
        <v>1405</v>
      </c>
      <c r="C383" s="44">
        <v>44429</v>
      </c>
      <c r="D383" s="57" t="s">
        <v>1</v>
      </c>
      <c r="E383" s="58" t="s">
        <v>16</v>
      </c>
      <c r="F383" s="58" t="s">
        <v>223</v>
      </c>
      <c r="G383" s="58" t="s">
        <v>28</v>
      </c>
      <c r="H383" s="58" t="s">
        <v>154</v>
      </c>
      <c r="I383" s="58" t="s">
        <v>307</v>
      </c>
      <c r="J383" s="60" t="s">
        <v>344</v>
      </c>
      <c r="K383" s="61">
        <v>0.33333333333333331</v>
      </c>
    </row>
    <row r="384" spans="1:26" ht="13.5" hidden="1" customHeight="1" x14ac:dyDescent="0.2">
      <c r="A384" s="45" t="s">
        <v>354</v>
      </c>
      <c r="B384" s="45">
        <v>1406</v>
      </c>
      <c r="C384" s="44">
        <v>44429</v>
      </c>
      <c r="D384" s="57" t="s">
        <v>1</v>
      </c>
      <c r="E384" s="58" t="s">
        <v>26</v>
      </c>
      <c r="F384" s="58" t="s">
        <v>218</v>
      </c>
      <c r="G384" s="45" t="s">
        <v>14</v>
      </c>
      <c r="H384" s="45" t="s">
        <v>154</v>
      </c>
      <c r="I384" s="45" t="s">
        <v>220</v>
      </c>
      <c r="J384" s="60" t="s">
        <v>221</v>
      </c>
      <c r="K384" s="61">
        <v>0.33333333333333331</v>
      </c>
    </row>
    <row r="385" spans="1:26" ht="13.5" hidden="1" customHeight="1" x14ac:dyDescent="0.2">
      <c r="A385" s="45" t="s">
        <v>354</v>
      </c>
      <c r="B385" s="45">
        <v>1407</v>
      </c>
      <c r="C385" s="44">
        <v>44429</v>
      </c>
      <c r="D385" s="57" t="s">
        <v>1</v>
      </c>
      <c r="E385" s="58" t="s">
        <v>26</v>
      </c>
      <c r="F385" s="58" t="s">
        <v>222</v>
      </c>
      <c r="G385" s="58" t="s">
        <v>22</v>
      </c>
      <c r="H385" s="58" t="s">
        <v>227</v>
      </c>
      <c r="I385" s="45" t="s">
        <v>220</v>
      </c>
      <c r="J385" s="60" t="s">
        <v>226</v>
      </c>
      <c r="K385" s="61">
        <v>0.33333333333333331</v>
      </c>
    </row>
    <row r="386" spans="1:26" ht="13.5" hidden="1" customHeight="1" x14ac:dyDescent="0.2">
      <c r="A386" s="45" t="s">
        <v>354</v>
      </c>
      <c r="B386" s="45">
        <v>1408</v>
      </c>
      <c r="C386" s="44">
        <v>44429</v>
      </c>
      <c r="D386" s="57" t="s">
        <v>1</v>
      </c>
      <c r="E386" s="58" t="s">
        <v>26</v>
      </c>
      <c r="F386" s="58" t="s">
        <v>225</v>
      </c>
      <c r="G386" s="58" t="s">
        <v>22</v>
      </c>
      <c r="H386" s="58" t="s">
        <v>228</v>
      </c>
      <c r="I386" s="45" t="s">
        <v>220</v>
      </c>
      <c r="J386" s="60" t="s">
        <v>224</v>
      </c>
      <c r="K386" s="61">
        <v>0.33333333333333331</v>
      </c>
    </row>
    <row r="387" spans="1:26" ht="13.5" hidden="1" customHeight="1" x14ac:dyDescent="0.2">
      <c r="A387" s="45" t="s">
        <v>354</v>
      </c>
      <c r="B387" s="45">
        <v>1409</v>
      </c>
      <c r="C387" s="44">
        <v>44429</v>
      </c>
      <c r="D387" s="57" t="s">
        <v>1</v>
      </c>
      <c r="E387" s="45" t="s">
        <v>20</v>
      </c>
      <c r="F387" s="58" t="s">
        <v>216</v>
      </c>
      <c r="G387" s="45" t="s">
        <v>10</v>
      </c>
      <c r="H387" s="45" t="s">
        <v>231</v>
      </c>
      <c r="I387" s="45" t="s">
        <v>310</v>
      </c>
      <c r="J387" s="60" t="s">
        <v>337</v>
      </c>
      <c r="K387" s="61">
        <v>0.33333333333333331</v>
      </c>
    </row>
    <row r="388" spans="1:26" ht="13.5" hidden="1" customHeight="1" x14ac:dyDescent="0.2">
      <c r="A388" s="45" t="s">
        <v>354</v>
      </c>
      <c r="B388" s="45">
        <v>1410</v>
      </c>
      <c r="C388" s="44">
        <v>44429</v>
      </c>
      <c r="D388" s="57" t="s">
        <v>1</v>
      </c>
      <c r="E388" s="76" t="s">
        <v>22</v>
      </c>
      <c r="F388" s="76" t="s">
        <v>154</v>
      </c>
      <c r="G388" s="76" t="s">
        <v>241</v>
      </c>
      <c r="H388" s="76" t="s">
        <v>241</v>
      </c>
      <c r="I388" s="45"/>
      <c r="J388" s="60"/>
      <c r="K388" s="61"/>
    </row>
    <row r="389" spans="1:26" ht="13.5" hidden="1" customHeight="1" x14ac:dyDescent="0.2">
      <c r="A389" s="45" t="s">
        <v>354</v>
      </c>
      <c r="B389" s="45">
        <v>1411</v>
      </c>
      <c r="C389" s="44">
        <v>44429</v>
      </c>
      <c r="D389" s="57" t="s">
        <v>236</v>
      </c>
      <c r="E389" s="45" t="s">
        <v>24</v>
      </c>
      <c r="F389" s="58" t="s">
        <v>237</v>
      </c>
      <c r="G389" s="58" t="s">
        <v>22</v>
      </c>
      <c r="H389" s="58" t="s">
        <v>245</v>
      </c>
      <c r="I389" s="45" t="s">
        <v>213</v>
      </c>
      <c r="J389" s="60" t="s">
        <v>239</v>
      </c>
      <c r="K389" s="61">
        <v>0.33333333333333331</v>
      </c>
    </row>
    <row r="390" spans="1:26" ht="13.5" hidden="1" customHeight="1" x14ac:dyDescent="0.2">
      <c r="A390" s="45" t="s">
        <v>354</v>
      </c>
      <c r="B390" s="45">
        <v>1412</v>
      </c>
      <c r="C390" s="44">
        <v>44429</v>
      </c>
      <c r="D390" s="57" t="s">
        <v>236</v>
      </c>
      <c r="E390" s="45" t="s">
        <v>24</v>
      </c>
      <c r="F390" s="58" t="s">
        <v>240</v>
      </c>
      <c r="G390" s="45" t="s">
        <v>18</v>
      </c>
      <c r="H390" s="45" t="s">
        <v>253</v>
      </c>
      <c r="I390" s="45" t="s">
        <v>213</v>
      </c>
      <c r="J390" s="60" t="s">
        <v>335</v>
      </c>
      <c r="K390" s="61">
        <v>0.33333333333333331</v>
      </c>
    </row>
    <row r="391" spans="1:26" ht="13.5" hidden="1" customHeight="1" x14ac:dyDescent="0.2">
      <c r="A391" s="45" t="s">
        <v>354</v>
      </c>
      <c r="B391" s="45">
        <v>1413</v>
      </c>
      <c r="C391" s="44">
        <v>44430</v>
      </c>
      <c r="D391" s="45" t="s">
        <v>236</v>
      </c>
      <c r="E391" s="78" t="s">
        <v>12</v>
      </c>
      <c r="F391" s="78" t="s">
        <v>238</v>
      </c>
      <c r="G391" s="80" t="s">
        <v>28</v>
      </c>
      <c r="H391" s="80" t="s">
        <v>238</v>
      </c>
      <c r="I391" s="45" t="s">
        <v>12</v>
      </c>
      <c r="J391" s="60" t="s">
        <v>322</v>
      </c>
      <c r="K391" s="61">
        <v>0.33333333333333331</v>
      </c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3.5" hidden="1" customHeight="1" x14ac:dyDescent="0.2">
      <c r="A392" s="45" t="s">
        <v>354</v>
      </c>
      <c r="B392" s="45">
        <v>1414</v>
      </c>
      <c r="C392" s="44">
        <v>44430</v>
      </c>
      <c r="D392" s="45" t="s">
        <v>236</v>
      </c>
      <c r="E392" s="45" t="s">
        <v>12</v>
      </c>
      <c r="F392" s="45" t="s">
        <v>245</v>
      </c>
      <c r="G392" s="58" t="s">
        <v>28</v>
      </c>
      <c r="H392" s="58" t="s">
        <v>252</v>
      </c>
      <c r="I392" s="45" t="s">
        <v>12</v>
      </c>
      <c r="J392" s="60" t="s">
        <v>323</v>
      </c>
      <c r="K392" s="61">
        <v>0.33333333333333331</v>
      </c>
    </row>
    <row r="393" spans="1:26" ht="13.5" hidden="1" customHeight="1" x14ac:dyDescent="0.2">
      <c r="A393" s="45" t="s">
        <v>354</v>
      </c>
      <c r="B393" s="45">
        <v>1415</v>
      </c>
      <c r="C393" s="44">
        <v>44429</v>
      </c>
      <c r="D393" s="57" t="s">
        <v>236</v>
      </c>
      <c r="E393" s="58" t="s">
        <v>16</v>
      </c>
      <c r="F393" s="58" t="s">
        <v>250</v>
      </c>
      <c r="G393" s="45" t="s">
        <v>8</v>
      </c>
      <c r="H393" s="45" t="s">
        <v>238</v>
      </c>
      <c r="I393" s="58" t="s">
        <v>307</v>
      </c>
      <c r="J393" s="60" t="s">
        <v>345</v>
      </c>
      <c r="K393" s="61">
        <v>0.33333333333333331</v>
      </c>
    </row>
    <row r="394" spans="1:26" ht="13.5" hidden="1" customHeight="1" x14ac:dyDescent="0.2">
      <c r="A394" s="45" t="s">
        <v>354</v>
      </c>
      <c r="B394" s="45">
        <v>1416</v>
      </c>
      <c r="C394" s="44">
        <v>44429</v>
      </c>
      <c r="D394" s="57" t="s">
        <v>236</v>
      </c>
      <c r="E394" s="58" t="s">
        <v>16</v>
      </c>
      <c r="F394" s="58" t="s">
        <v>243</v>
      </c>
      <c r="G394" s="45" t="s">
        <v>8</v>
      </c>
      <c r="H394" s="45" t="s">
        <v>297</v>
      </c>
      <c r="I394" s="58" t="s">
        <v>307</v>
      </c>
      <c r="J394" s="60" t="s">
        <v>351</v>
      </c>
      <c r="K394" s="61">
        <v>0.33333333333333331</v>
      </c>
    </row>
    <row r="395" spans="1:26" ht="13.5" hidden="1" customHeight="1" x14ac:dyDescent="0.2">
      <c r="A395" s="45" t="s">
        <v>354</v>
      </c>
      <c r="B395" s="45">
        <v>1417</v>
      </c>
      <c r="C395" s="44">
        <v>44429</v>
      </c>
      <c r="D395" s="57" t="s">
        <v>236</v>
      </c>
      <c r="E395" s="58" t="s">
        <v>26</v>
      </c>
      <c r="F395" s="58" t="s">
        <v>242</v>
      </c>
      <c r="G395" s="58" t="s">
        <v>28</v>
      </c>
      <c r="H395" s="58" t="s">
        <v>248</v>
      </c>
      <c r="I395" s="45" t="s">
        <v>220</v>
      </c>
      <c r="J395" s="60" t="s">
        <v>249</v>
      </c>
      <c r="K395" s="61">
        <v>0.33333333333333331</v>
      </c>
    </row>
    <row r="396" spans="1:26" ht="13.5" hidden="1" customHeight="1" x14ac:dyDescent="0.2">
      <c r="A396" s="45" t="s">
        <v>354</v>
      </c>
      <c r="B396" s="45">
        <v>1418</v>
      </c>
      <c r="C396" s="44">
        <v>44429</v>
      </c>
      <c r="D396" s="57" t="s">
        <v>236</v>
      </c>
      <c r="E396" s="58" t="s">
        <v>26</v>
      </c>
      <c r="F396" s="58" t="s">
        <v>244</v>
      </c>
      <c r="G396" s="45" t="s">
        <v>14</v>
      </c>
      <c r="H396" s="45" t="s">
        <v>238</v>
      </c>
      <c r="I396" s="45" t="s">
        <v>220</v>
      </c>
      <c r="J396" s="60" t="s">
        <v>224</v>
      </c>
      <c r="K396" s="61">
        <v>0.3611111111111111</v>
      </c>
    </row>
    <row r="397" spans="1:26" ht="13.5" hidden="1" customHeight="1" x14ac:dyDescent="0.2">
      <c r="A397" s="45" t="s">
        <v>354</v>
      </c>
      <c r="B397" s="45">
        <v>1419</v>
      </c>
      <c r="C397" s="44">
        <v>44429</v>
      </c>
      <c r="D397" s="57" t="s">
        <v>236</v>
      </c>
      <c r="E397" s="58" t="s">
        <v>26</v>
      </c>
      <c r="F397" s="58" t="s">
        <v>246</v>
      </c>
      <c r="G397" s="58" t="s">
        <v>22</v>
      </c>
      <c r="H397" s="58" t="s">
        <v>248</v>
      </c>
      <c r="I397" s="45" t="s">
        <v>220</v>
      </c>
      <c r="J397" s="60" t="s">
        <v>221</v>
      </c>
      <c r="K397" s="61">
        <v>0.3611111111111111</v>
      </c>
    </row>
    <row r="398" spans="1:26" ht="13.5" hidden="1" customHeight="1" x14ac:dyDescent="0.2">
      <c r="A398" s="45" t="s">
        <v>354</v>
      </c>
      <c r="B398" s="45">
        <v>1420</v>
      </c>
      <c r="C398" s="44">
        <v>44429</v>
      </c>
      <c r="D398" s="57" t="s">
        <v>236</v>
      </c>
      <c r="E398" s="58" t="s">
        <v>26</v>
      </c>
      <c r="F398" s="58" t="s">
        <v>247</v>
      </c>
      <c r="G398" s="58" t="s">
        <v>22</v>
      </c>
      <c r="H398" s="58" t="s">
        <v>238</v>
      </c>
      <c r="I398" s="45" t="s">
        <v>220</v>
      </c>
      <c r="J398" s="60" t="s">
        <v>226</v>
      </c>
      <c r="K398" s="61">
        <v>0.3611111111111111</v>
      </c>
    </row>
    <row r="399" spans="1:26" ht="13.5" hidden="1" customHeight="1" x14ac:dyDescent="0.2">
      <c r="A399" s="45" t="s">
        <v>354</v>
      </c>
      <c r="B399" s="45">
        <v>1421</v>
      </c>
      <c r="C399" s="44">
        <v>44429</v>
      </c>
      <c r="D399" s="57" t="s">
        <v>236</v>
      </c>
      <c r="E399" s="45" t="s">
        <v>20</v>
      </c>
      <c r="F399" s="58" t="s">
        <v>245</v>
      </c>
      <c r="G399" s="45" t="s">
        <v>10</v>
      </c>
      <c r="H399" s="45" t="s">
        <v>252</v>
      </c>
      <c r="I399" s="45" t="s">
        <v>310</v>
      </c>
      <c r="J399" s="60" t="s">
        <v>321</v>
      </c>
      <c r="K399" s="61">
        <v>0.33333333333333331</v>
      </c>
    </row>
    <row r="400" spans="1:26" ht="13.5" hidden="1" customHeight="1" x14ac:dyDescent="0.2">
      <c r="A400" s="45" t="s">
        <v>354</v>
      </c>
      <c r="B400" s="45">
        <v>1422</v>
      </c>
      <c r="C400" s="44">
        <v>44429</v>
      </c>
      <c r="D400" s="57" t="s">
        <v>236</v>
      </c>
      <c r="E400" s="58" t="s">
        <v>22</v>
      </c>
      <c r="F400" s="58" t="s">
        <v>227</v>
      </c>
      <c r="G400" s="45" t="s">
        <v>8</v>
      </c>
      <c r="H400" s="45" t="s">
        <v>252</v>
      </c>
      <c r="I400" s="45" t="s">
        <v>310</v>
      </c>
      <c r="J400" s="60" t="s">
        <v>337</v>
      </c>
      <c r="K400" s="61">
        <v>0.3611111111111111</v>
      </c>
    </row>
    <row r="401" spans="1:11" ht="13.5" customHeight="1" x14ac:dyDescent="0.2">
      <c r="A401" s="115" t="s">
        <v>354</v>
      </c>
      <c r="B401" s="115">
        <v>1423</v>
      </c>
      <c r="C401" s="116">
        <v>44429</v>
      </c>
      <c r="D401" s="119" t="s">
        <v>254</v>
      </c>
      <c r="E401" s="115" t="s">
        <v>24</v>
      </c>
      <c r="F401" s="138" t="s">
        <v>255</v>
      </c>
      <c r="G401" s="58" t="s">
        <v>18</v>
      </c>
      <c r="H401" s="58" t="s">
        <v>275</v>
      </c>
      <c r="I401" s="115" t="s">
        <v>213</v>
      </c>
      <c r="J401" s="58" t="s">
        <v>257</v>
      </c>
      <c r="K401" s="59">
        <v>0.3611111111111111</v>
      </c>
    </row>
    <row r="402" spans="1:11" s="130" customFormat="1" ht="13.5" customHeight="1" x14ac:dyDescent="0.2">
      <c r="A402" s="136" t="s">
        <v>354</v>
      </c>
      <c r="B402" s="136">
        <v>1424</v>
      </c>
      <c r="C402" s="135">
        <v>44429</v>
      </c>
      <c r="D402" s="134" t="s">
        <v>254</v>
      </c>
      <c r="E402" s="136" t="s">
        <v>24</v>
      </c>
      <c r="F402" s="129" t="s">
        <v>258</v>
      </c>
      <c r="G402" s="132" t="s">
        <v>18</v>
      </c>
      <c r="H402" s="132" t="s">
        <v>277</v>
      </c>
      <c r="I402" s="136" t="s">
        <v>213</v>
      </c>
      <c r="J402" s="132" t="s">
        <v>260</v>
      </c>
      <c r="K402" s="131">
        <v>0.3611111111111111</v>
      </c>
    </row>
    <row r="403" spans="1:11" ht="13.5" hidden="1" customHeight="1" x14ac:dyDescent="0.2">
      <c r="A403" s="45" t="s">
        <v>354</v>
      </c>
      <c r="B403" s="45">
        <v>1437</v>
      </c>
      <c r="C403" s="44">
        <v>44429</v>
      </c>
      <c r="D403" s="57" t="s">
        <v>3</v>
      </c>
      <c r="E403" s="45" t="s">
        <v>24</v>
      </c>
      <c r="F403" s="58" t="s">
        <v>278</v>
      </c>
      <c r="G403" s="58" t="s">
        <v>14</v>
      </c>
      <c r="H403" s="45" t="s">
        <v>281</v>
      </c>
      <c r="I403" s="45" t="s">
        <v>213</v>
      </c>
      <c r="J403" s="60" t="s">
        <v>257</v>
      </c>
      <c r="K403" s="61">
        <v>0.3888888888888889</v>
      </c>
    </row>
    <row r="404" spans="1:11" ht="13.5" hidden="1" customHeight="1" x14ac:dyDescent="0.2">
      <c r="A404" s="45" t="s">
        <v>354</v>
      </c>
      <c r="B404" s="45">
        <v>1438</v>
      </c>
      <c r="C404" s="44">
        <v>44429</v>
      </c>
      <c r="D404" s="57" t="s">
        <v>3</v>
      </c>
      <c r="E404" s="45" t="s">
        <v>24</v>
      </c>
      <c r="F404" s="58" t="s">
        <v>280</v>
      </c>
      <c r="G404" s="58" t="s">
        <v>28</v>
      </c>
      <c r="H404" s="64" t="s">
        <v>292</v>
      </c>
      <c r="I404" s="45" t="s">
        <v>213</v>
      </c>
      <c r="J404" s="60" t="s">
        <v>260</v>
      </c>
      <c r="K404" s="61">
        <v>0.3888888888888889</v>
      </c>
    </row>
    <row r="405" spans="1:11" ht="13.5" hidden="1" customHeight="1" x14ac:dyDescent="0.2">
      <c r="A405" s="45" t="s">
        <v>354</v>
      </c>
      <c r="B405" s="45">
        <v>1439</v>
      </c>
      <c r="C405" s="44">
        <v>44430</v>
      </c>
      <c r="D405" s="57" t="s">
        <v>3</v>
      </c>
      <c r="E405" s="58" t="s">
        <v>12</v>
      </c>
      <c r="F405" s="45" t="s">
        <v>279</v>
      </c>
      <c r="G405" s="58" t="s">
        <v>28</v>
      </c>
      <c r="H405" s="58" t="s">
        <v>290</v>
      </c>
      <c r="I405" s="45" t="s">
        <v>12</v>
      </c>
      <c r="J405" s="60" t="s">
        <v>331</v>
      </c>
      <c r="K405" s="61">
        <v>0.41666666666666669</v>
      </c>
    </row>
    <row r="406" spans="1:11" ht="13.5" hidden="1" customHeight="1" x14ac:dyDescent="0.2">
      <c r="A406" s="45" t="s">
        <v>354</v>
      </c>
      <c r="B406" s="45">
        <v>1440</v>
      </c>
      <c r="C406" s="44">
        <v>44430</v>
      </c>
      <c r="D406" s="57" t="s">
        <v>3</v>
      </c>
      <c r="E406" s="58" t="s">
        <v>12</v>
      </c>
      <c r="F406" s="45" t="s">
        <v>281</v>
      </c>
      <c r="G406" s="58" t="s">
        <v>22</v>
      </c>
      <c r="H406" s="58" t="s">
        <v>281</v>
      </c>
      <c r="I406" s="45" t="s">
        <v>12</v>
      </c>
      <c r="J406" s="60" t="s">
        <v>330</v>
      </c>
      <c r="K406" s="61">
        <v>0.3888888888888889</v>
      </c>
    </row>
    <row r="407" spans="1:11" ht="13.5" hidden="1" customHeight="1" x14ac:dyDescent="0.2">
      <c r="A407" s="45" t="s">
        <v>354</v>
      </c>
      <c r="B407" s="45">
        <v>1441</v>
      </c>
      <c r="C407" s="44">
        <v>44429</v>
      </c>
      <c r="D407" s="57" t="s">
        <v>3</v>
      </c>
      <c r="E407" s="58" t="s">
        <v>16</v>
      </c>
      <c r="F407" s="58" t="s">
        <v>283</v>
      </c>
      <c r="G407" s="45" t="s">
        <v>8</v>
      </c>
      <c r="H407" s="45" t="s">
        <v>279</v>
      </c>
      <c r="I407" s="58" t="s">
        <v>307</v>
      </c>
      <c r="J407" s="60" t="s">
        <v>344</v>
      </c>
      <c r="K407" s="61">
        <v>0.3888888888888889</v>
      </c>
    </row>
    <row r="408" spans="1:11" ht="13.5" hidden="1" customHeight="1" x14ac:dyDescent="0.2">
      <c r="A408" s="45" t="s">
        <v>354</v>
      </c>
      <c r="B408" s="45">
        <v>1442</v>
      </c>
      <c r="C408" s="44">
        <v>44429</v>
      </c>
      <c r="D408" s="57" t="s">
        <v>3</v>
      </c>
      <c r="E408" s="58" t="s">
        <v>16</v>
      </c>
      <c r="F408" s="58" t="s">
        <v>286</v>
      </c>
      <c r="G408" s="45" t="s">
        <v>8</v>
      </c>
      <c r="H408" s="45" t="s">
        <v>301</v>
      </c>
      <c r="I408" s="58" t="s">
        <v>307</v>
      </c>
      <c r="J408" s="60" t="s">
        <v>343</v>
      </c>
      <c r="K408" s="61">
        <v>0.41666666666666669</v>
      </c>
    </row>
    <row r="409" spans="1:11" ht="13.5" hidden="1" customHeight="1" x14ac:dyDescent="0.2">
      <c r="A409" s="45" t="s">
        <v>354</v>
      </c>
      <c r="B409" s="45">
        <v>1443</v>
      </c>
      <c r="C409" s="44">
        <v>44429</v>
      </c>
      <c r="D409" s="57" t="s">
        <v>3</v>
      </c>
      <c r="E409" s="58" t="s">
        <v>26</v>
      </c>
      <c r="F409" s="58" t="s">
        <v>282</v>
      </c>
      <c r="G409" s="58" t="s">
        <v>10</v>
      </c>
      <c r="H409" s="45" t="s">
        <v>293</v>
      </c>
      <c r="I409" s="45" t="s">
        <v>220</v>
      </c>
      <c r="J409" s="60" t="s">
        <v>266</v>
      </c>
      <c r="K409" s="61">
        <v>0.3888888888888889</v>
      </c>
    </row>
    <row r="410" spans="1:11" ht="13.5" hidden="1" customHeight="1" x14ac:dyDescent="0.2">
      <c r="A410" s="45" t="s">
        <v>354</v>
      </c>
      <c r="B410" s="45">
        <v>1444</v>
      </c>
      <c r="C410" s="44">
        <v>44429</v>
      </c>
      <c r="D410" s="57" t="s">
        <v>3</v>
      </c>
      <c r="E410" s="58" t="s">
        <v>26</v>
      </c>
      <c r="F410" s="58" t="s">
        <v>285</v>
      </c>
      <c r="G410" s="58" t="s">
        <v>28</v>
      </c>
      <c r="H410" s="58" t="s">
        <v>279</v>
      </c>
      <c r="I410" s="45" t="s">
        <v>220</v>
      </c>
      <c r="J410" s="60" t="s">
        <v>263</v>
      </c>
      <c r="K410" s="61">
        <v>0.4513888888888889</v>
      </c>
    </row>
    <row r="411" spans="1:11" ht="13.5" hidden="1" customHeight="1" x14ac:dyDescent="0.2">
      <c r="A411" s="45" t="s">
        <v>354</v>
      </c>
      <c r="B411" s="45">
        <v>1445</v>
      </c>
      <c r="C411" s="44">
        <v>44429</v>
      </c>
      <c r="D411" s="57" t="s">
        <v>3</v>
      </c>
      <c r="E411" s="58" t="s">
        <v>26</v>
      </c>
      <c r="F411" s="58" t="s">
        <v>288</v>
      </c>
      <c r="G411" s="58" t="s">
        <v>22</v>
      </c>
      <c r="H411" s="58" t="s">
        <v>290</v>
      </c>
      <c r="I411" s="45" t="s">
        <v>220</v>
      </c>
      <c r="J411" s="60" t="s">
        <v>263</v>
      </c>
      <c r="K411" s="61">
        <v>0.41666666666666669</v>
      </c>
    </row>
    <row r="412" spans="1:11" ht="13.5" hidden="1" customHeight="1" x14ac:dyDescent="0.2">
      <c r="A412" s="45" t="s">
        <v>354</v>
      </c>
      <c r="B412" s="45">
        <v>1446</v>
      </c>
      <c r="C412" s="44">
        <v>44429</v>
      </c>
      <c r="D412" s="57" t="s">
        <v>3</v>
      </c>
      <c r="E412" s="58" t="s">
        <v>26</v>
      </c>
      <c r="F412" s="58" t="s">
        <v>289</v>
      </c>
      <c r="G412" s="58" t="s">
        <v>14</v>
      </c>
      <c r="H412" s="45" t="s">
        <v>279</v>
      </c>
      <c r="I412" s="45" t="s">
        <v>220</v>
      </c>
      <c r="J412" s="60" t="s">
        <v>266</v>
      </c>
      <c r="K412" s="61">
        <v>0.4236111111111111</v>
      </c>
    </row>
    <row r="413" spans="1:11" ht="13.5" hidden="1" customHeight="1" x14ac:dyDescent="0.2">
      <c r="A413" s="45" t="s">
        <v>355</v>
      </c>
      <c r="B413" s="45">
        <v>1501</v>
      </c>
      <c r="C413" s="44">
        <v>44437</v>
      </c>
      <c r="D413" s="45" t="s">
        <v>1</v>
      </c>
      <c r="E413" s="45" t="s">
        <v>12</v>
      </c>
      <c r="F413" s="45" t="s">
        <v>154</v>
      </c>
      <c r="G413" s="45" t="s">
        <v>26</v>
      </c>
      <c r="H413" s="45" t="s">
        <v>225</v>
      </c>
      <c r="I413" s="45" t="s">
        <v>12</v>
      </c>
      <c r="J413" s="60" t="s">
        <v>316</v>
      </c>
      <c r="K413" s="61">
        <v>0.33333333333333331</v>
      </c>
    </row>
    <row r="414" spans="1:11" ht="13.5" hidden="1" customHeight="1" x14ac:dyDescent="0.2">
      <c r="A414" s="45" t="s">
        <v>355</v>
      </c>
      <c r="B414" s="45">
        <v>1502</v>
      </c>
      <c r="C414" s="44">
        <v>44436</v>
      </c>
      <c r="D414" s="57" t="s">
        <v>1</v>
      </c>
      <c r="E414" s="58" t="s">
        <v>16</v>
      </c>
      <c r="F414" s="58" t="s">
        <v>219</v>
      </c>
      <c r="G414" s="45" t="s">
        <v>26</v>
      </c>
      <c r="H414" s="45" t="s">
        <v>218</v>
      </c>
      <c r="I414" s="58" t="s">
        <v>307</v>
      </c>
      <c r="J414" s="60" t="s">
        <v>343</v>
      </c>
      <c r="K414" s="61">
        <v>0.33333333333333331</v>
      </c>
    </row>
    <row r="415" spans="1:11" ht="13.5" hidden="1" customHeight="1" x14ac:dyDescent="0.2">
      <c r="A415" s="45" t="s">
        <v>355</v>
      </c>
      <c r="B415" s="45">
        <v>1503</v>
      </c>
      <c r="C415" s="44">
        <v>44436</v>
      </c>
      <c r="D415" s="57" t="s">
        <v>1</v>
      </c>
      <c r="E415" s="58" t="s">
        <v>16</v>
      </c>
      <c r="F415" s="58" t="s">
        <v>223</v>
      </c>
      <c r="G415" s="45" t="s">
        <v>20</v>
      </c>
      <c r="H415" s="58" t="s">
        <v>216</v>
      </c>
      <c r="I415" s="58" t="s">
        <v>307</v>
      </c>
      <c r="J415" s="60" t="s">
        <v>344</v>
      </c>
      <c r="K415" s="61">
        <v>0.33333333333333331</v>
      </c>
    </row>
    <row r="416" spans="1:11" ht="13.5" hidden="1" customHeight="1" x14ac:dyDescent="0.2">
      <c r="A416" s="45" t="s">
        <v>355</v>
      </c>
      <c r="B416" s="45">
        <v>1504</v>
      </c>
      <c r="C416" s="44">
        <v>44436</v>
      </c>
      <c r="D416" s="57" t="s">
        <v>1</v>
      </c>
      <c r="E416" s="58" t="s">
        <v>22</v>
      </c>
      <c r="F416" s="58" t="s">
        <v>154</v>
      </c>
      <c r="G416" s="58" t="s">
        <v>28</v>
      </c>
      <c r="H416" s="58" t="s">
        <v>227</v>
      </c>
      <c r="I416" s="58" t="s">
        <v>312</v>
      </c>
      <c r="J416" s="60" t="s">
        <v>313</v>
      </c>
      <c r="K416" s="61">
        <v>0.33333333333333331</v>
      </c>
    </row>
    <row r="417" spans="1:26" ht="13.5" hidden="1" customHeight="1" x14ac:dyDescent="0.2">
      <c r="A417" s="45" t="s">
        <v>355</v>
      </c>
      <c r="B417" s="45">
        <v>1505</v>
      </c>
      <c r="C417" s="44">
        <v>44436</v>
      </c>
      <c r="D417" s="57" t="s">
        <v>1</v>
      </c>
      <c r="E417" s="58" t="s">
        <v>22</v>
      </c>
      <c r="F417" s="58" t="s">
        <v>228</v>
      </c>
      <c r="G417" s="45" t="s">
        <v>10</v>
      </c>
      <c r="H417" s="45" t="s">
        <v>231</v>
      </c>
      <c r="I417" s="58" t="s">
        <v>312</v>
      </c>
      <c r="J417" s="60" t="s">
        <v>348</v>
      </c>
      <c r="K417" s="61">
        <v>0.33333333333333331</v>
      </c>
    </row>
    <row r="418" spans="1:26" ht="13.5" hidden="1" customHeight="1" x14ac:dyDescent="0.2">
      <c r="A418" s="45" t="s">
        <v>355</v>
      </c>
      <c r="B418" s="45">
        <v>1506</v>
      </c>
      <c r="C418" s="44">
        <v>44436</v>
      </c>
      <c r="D418" s="57" t="s">
        <v>1</v>
      </c>
      <c r="E418" s="58" t="s">
        <v>22</v>
      </c>
      <c r="F418" s="58" t="s">
        <v>216</v>
      </c>
      <c r="G418" s="58" t="s">
        <v>28</v>
      </c>
      <c r="H418" s="58" t="s">
        <v>231</v>
      </c>
      <c r="I418" s="58" t="s">
        <v>312</v>
      </c>
      <c r="J418" s="60" t="s">
        <v>314</v>
      </c>
      <c r="K418" s="61">
        <v>0.33333333333333331</v>
      </c>
    </row>
    <row r="419" spans="1:26" ht="13.5" hidden="1" customHeight="1" x14ac:dyDescent="0.2">
      <c r="A419" s="45" t="s">
        <v>355</v>
      </c>
      <c r="B419" s="45">
        <v>1507</v>
      </c>
      <c r="C419" s="44">
        <v>44436</v>
      </c>
      <c r="D419" s="57" t="s">
        <v>1</v>
      </c>
      <c r="E419" s="58" t="s">
        <v>26</v>
      </c>
      <c r="F419" s="58" t="s">
        <v>222</v>
      </c>
      <c r="G419" s="58" t="s">
        <v>28</v>
      </c>
      <c r="H419" s="58" t="s">
        <v>154</v>
      </c>
      <c r="I419" s="58" t="s">
        <v>220</v>
      </c>
      <c r="J419" s="60" t="s">
        <v>221</v>
      </c>
      <c r="K419" s="61">
        <v>0.33333333333333331</v>
      </c>
    </row>
    <row r="420" spans="1:26" ht="13.5" hidden="1" customHeight="1" x14ac:dyDescent="0.2">
      <c r="A420" s="45" t="s">
        <v>355</v>
      </c>
      <c r="B420" s="45">
        <v>1508</v>
      </c>
      <c r="C420" s="44">
        <v>44436</v>
      </c>
      <c r="D420" s="57" t="s">
        <v>1</v>
      </c>
      <c r="E420" s="58" t="s">
        <v>14</v>
      </c>
      <c r="F420" s="45" t="s">
        <v>154</v>
      </c>
      <c r="G420" s="45" t="s">
        <v>8</v>
      </c>
      <c r="H420" s="45" t="s">
        <v>154</v>
      </c>
      <c r="I420" s="45" t="s">
        <v>307</v>
      </c>
      <c r="J420" s="60" t="s">
        <v>343</v>
      </c>
      <c r="K420" s="61">
        <v>0.3611111111111111</v>
      </c>
    </row>
    <row r="421" spans="1:26" ht="13.5" hidden="1" customHeight="1" x14ac:dyDescent="0.2">
      <c r="A421" s="45" t="s">
        <v>355</v>
      </c>
      <c r="B421" s="45">
        <v>1509</v>
      </c>
      <c r="C421" s="44">
        <v>44436</v>
      </c>
      <c r="D421" s="57" t="s">
        <v>1</v>
      </c>
      <c r="E421" s="58" t="s">
        <v>14</v>
      </c>
      <c r="F421" s="45" t="s">
        <v>216</v>
      </c>
      <c r="G421" s="45" t="s">
        <v>24</v>
      </c>
      <c r="H421" s="58" t="s">
        <v>212</v>
      </c>
      <c r="I421" s="45" t="s">
        <v>213</v>
      </c>
      <c r="J421" s="60" t="s">
        <v>214</v>
      </c>
      <c r="K421" s="61">
        <v>0.33333333333333331</v>
      </c>
    </row>
    <row r="422" spans="1:26" ht="13.5" hidden="1" customHeight="1" x14ac:dyDescent="0.2">
      <c r="A422" s="45" t="s">
        <v>355</v>
      </c>
      <c r="B422" s="45">
        <v>1510</v>
      </c>
      <c r="C422" s="44">
        <v>44436</v>
      </c>
      <c r="D422" s="57" t="s">
        <v>1</v>
      </c>
      <c r="E422" s="58" t="s">
        <v>22</v>
      </c>
      <c r="F422" s="58" t="s">
        <v>216</v>
      </c>
      <c r="G422" s="45" t="s">
        <v>24</v>
      </c>
      <c r="H422" s="58" t="s">
        <v>215</v>
      </c>
      <c r="I422" s="58" t="s">
        <v>312</v>
      </c>
      <c r="J422" s="60" t="s">
        <v>315</v>
      </c>
      <c r="K422" s="61">
        <v>0.33333333333333331</v>
      </c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3.5" hidden="1" customHeight="1" x14ac:dyDescent="0.2">
      <c r="A423" s="45" t="s">
        <v>355</v>
      </c>
      <c r="B423" s="45">
        <v>1511</v>
      </c>
      <c r="C423" s="44">
        <v>44437</v>
      </c>
      <c r="D423" s="45" t="s">
        <v>236</v>
      </c>
      <c r="E423" s="45" t="s">
        <v>12</v>
      </c>
      <c r="F423" s="45" t="s">
        <v>245</v>
      </c>
      <c r="G423" s="58" t="s">
        <v>22</v>
      </c>
      <c r="H423" s="58" t="s">
        <v>245</v>
      </c>
      <c r="I423" s="45" t="s">
        <v>12</v>
      </c>
      <c r="J423" s="60" t="s">
        <v>322</v>
      </c>
      <c r="K423" s="61">
        <v>0.33333333333333331</v>
      </c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3.5" hidden="1" customHeight="1" x14ac:dyDescent="0.2">
      <c r="A424" s="45" t="s">
        <v>355</v>
      </c>
      <c r="B424" s="45">
        <v>1512</v>
      </c>
      <c r="C424" s="44">
        <v>44437</v>
      </c>
      <c r="D424" s="45" t="s">
        <v>236</v>
      </c>
      <c r="E424" s="45" t="s">
        <v>12</v>
      </c>
      <c r="F424" s="45" t="s">
        <v>238</v>
      </c>
      <c r="G424" s="45" t="s">
        <v>18</v>
      </c>
      <c r="H424" s="45" t="s">
        <v>253</v>
      </c>
      <c r="I424" s="45" t="s">
        <v>12</v>
      </c>
      <c r="J424" s="60" t="s">
        <v>323</v>
      </c>
      <c r="K424" s="61">
        <v>0.33333333333333331</v>
      </c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3.5" hidden="1" customHeight="1" x14ac:dyDescent="0.2">
      <c r="A425" s="45" t="s">
        <v>355</v>
      </c>
      <c r="B425" s="45">
        <v>1513</v>
      </c>
      <c r="C425" s="44">
        <v>44436</v>
      </c>
      <c r="D425" s="57" t="s">
        <v>236</v>
      </c>
      <c r="E425" s="58" t="s">
        <v>16</v>
      </c>
      <c r="F425" s="58" t="s">
        <v>250</v>
      </c>
      <c r="G425" s="58" t="s">
        <v>10</v>
      </c>
      <c r="H425" s="45" t="s">
        <v>252</v>
      </c>
      <c r="I425" s="58" t="s">
        <v>307</v>
      </c>
      <c r="J425" s="60" t="s">
        <v>345</v>
      </c>
      <c r="K425" s="61">
        <v>0.33333333333333331</v>
      </c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3.5" hidden="1" customHeight="1" x14ac:dyDescent="0.2">
      <c r="A426" s="45" t="s">
        <v>355</v>
      </c>
      <c r="B426" s="45">
        <v>1514</v>
      </c>
      <c r="C426" s="44">
        <v>44436</v>
      </c>
      <c r="D426" s="57" t="s">
        <v>236</v>
      </c>
      <c r="E426" s="58" t="s">
        <v>16</v>
      </c>
      <c r="F426" s="58" t="s">
        <v>243</v>
      </c>
      <c r="G426" s="45" t="s">
        <v>20</v>
      </c>
      <c r="H426" s="58" t="s">
        <v>245</v>
      </c>
      <c r="I426" s="58" t="s">
        <v>307</v>
      </c>
      <c r="J426" s="60" t="s">
        <v>351</v>
      </c>
      <c r="K426" s="61">
        <v>0.33333333333333331</v>
      </c>
    </row>
    <row r="427" spans="1:26" ht="13.5" hidden="1" customHeight="1" x14ac:dyDescent="0.2">
      <c r="A427" s="45" t="s">
        <v>355</v>
      </c>
      <c r="B427" s="45">
        <v>1515</v>
      </c>
      <c r="C427" s="44">
        <v>44436</v>
      </c>
      <c r="D427" s="57" t="s">
        <v>236</v>
      </c>
      <c r="E427" s="58" t="s">
        <v>22</v>
      </c>
      <c r="F427" s="58" t="s">
        <v>248</v>
      </c>
      <c r="G427" s="45" t="s">
        <v>8</v>
      </c>
      <c r="H427" s="45" t="s">
        <v>297</v>
      </c>
      <c r="I427" s="58" t="s">
        <v>312</v>
      </c>
      <c r="J427" s="60" t="s">
        <v>313</v>
      </c>
      <c r="K427" s="61">
        <v>0.3611111111111111</v>
      </c>
    </row>
    <row r="428" spans="1:26" ht="13.5" hidden="1" customHeight="1" x14ac:dyDescent="0.2">
      <c r="A428" s="45" t="s">
        <v>355</v>
      </c>
      <c r="B428" s="45">
        <v>1516</v>
      </c>
      <c r="C428" s="44">
        <v>44436</v>
      </c>
      <c r="D428" s="57" t="s">
        <v>236</v>
      </c>
      <c r="E428" s="58" t="s">
        <v>22</v>
      </c>
      <c r="F428" s="58" t="s">
        <v>238</v>
      </c>
      <c r="G428" s="45" t="s">
        <v>8</v>
      </c>
      <c r="H428" s="45" t="s">
        <v>252</v>
      </c>
      <c r="I428" s="58" t="s">
        <v>312</v>
      </c>
      <c r="J428" s="60" t="s">
        <v>314</v>
      </c>
      <c r="K428" s="61">
        <v>0.3611111111111111</v>
      </c>
    </row>
    <row r="429" spans="1:26" ht="13.5" hidden="1" customHeight="1" x14ac:dyDescent="0.2">
      <c r="A429" s="45" t="s">
        <v>355</v>
      </c>
      <c r="B429" s="45">
        <v>1517</v>
      </c>
      <c r="C429" s="44">
        <v>44436</v>
      </c>
      <c r="D429" s="57" t="s">
        <v>236</v>
      </c>
      <c r="E429" s="58" t="s">
        <v>26</v>
      </c>
      <c r="F429" s="58" t="s">
        <v>244</v>
      </c>
      <c r="G429" s="45" t="s">
        <v>8</v>
      </c>
      <c r="H429" s="45" t="s">
        <v>238</v>
      </c>
      <c r="I429" s="58" t="s">
        <v>220</v>
      </c>
      <c r="J429" s="60" t="s">
        <v>224</v>
      </c>
      <c r="K429" s="61">
        <v>0.33333333333333331</v>
      </c>
    </row>
    <row r="430" spans="1:26" ht="13.5" hidden="1" customHeight="1" x14ac:dyDescent="0.2">
      <c r="A430" s="45" t="s">
        <v>355</v>
      </c>
      <c r="B430" s="45">
        <v>1518</v>
      </c>
      <c r="C430" s="44">
        <v>44436</v>
      </c>
      <c r="D430" s="57" t="s">
        <v>236</v>
      </c>
      <c r="E430" s="58" t="s">
        <v>26</v>
      </c>
      <c r="F430" s="58" t="s">
        <v>246</v>
      </c>
      <c r="G430" s="58" t="s">
        <v>28</v>
      </c>
      <c r="H430" s="58" t="s">
        <v>248</v>
      </c>
      <c r="I430" s="58" t="s">
        <v>220</v>
      </c>
      <c r="J430" s="60" t="s">
        <v>226</v>
      </c>
      <c r="K430" s="61">
        <v>0.33333333333333331</v>
      </c>
    </row>
    <row r="431" spans="1:26" ht="13.5" hidden="1" customHeight="1" x14ac:dyDescent="0.2">
      <c r="A431" s="45" t="s">
        <v>355</v>
      </c>
      <c r="B431" s="45">
        <v>1519</v>
      </c>
      <c r="C431" s="44">
        <v>44436</v>
      </c>
      <c r="D431" s="57" t="s">
        <v>236</v>
      </c>
      <c r="E431" s="45" t="s">
        <v>24</v>
      </c>
      <c r="F431" s="58" t="s">
        <v>237</v>
      </c>
      <c r="G431" s="58" t="s">
        <v>28</v>
      </c>
      <c r="H431" s="58" t="s">
        <v>252</v>
      </c>
      <c r="I431" s="45" t="s">
        <v>213</v>
      </c>
      <c r="J431" s="60" t="s">
        <v>217</v>
      </c>
      <c r="K431" s="61">
        <v>0.33333333333333331</v>
      </c>
    </row>
    <row r="432" spans="1:26" ht="13.5" hidden="1" customHeight="1" x14ac:dyDescent="0.2">
      <c r="A432" s="45" t="s">
        <v>355</v>
      </c>
      <c r="B432" s="45">
        <v>1520</v>
      </c>
      <c r="C432" s="44">
        <v>44436</v>
      </c>
      <c r="D432" s="57" t="s">
        <v>236</v>
      </c>
      <c r="E432" s="45" t="s">
        <v>24</v>
      </c>
      <c r="F432" s="58" t="s">
        <v>240</v>
      </c>
      <c r="G432" s="58" t="s">
        <v>28</v>
      </c>
      <c r="H432" s="58" t="s">
        <v>238</v>
      </c>
      <c r="I432" s="45" t="s">
        <v>213</v>
      </c>
      <c r="J432" s="60" t="s">
        <v>239</v>
      </c>
      <c r="K432" s="61">
        <v>0.33333333333333331</v>
      </c>
    </row>
    <row r="433" spans="1:26" ht="13.5" hidden="1" customHeight="1" x14ac:dyDescent="0.2">
      <c r="A433" s="45" t="s">
        <v>355</v>
      </c>
      <c r="B433" s="45">
        <v>1521</v>
      </c>
      <c r="C433" s="44">
        <v>44436</v>
      </c>
      <c r="D433" s="57" t="s">
        <v>236</v>
      </c>
      <c r="E433" s="58" t="s">
        <v>26</v>
      </c>
      <c r="F433" s="58" t="s">
        <v>242</v>
      </c>
      <c r="G433" s="58" t="s">
        <v>14</v>
      </c>
      <c r="H433" s="45" t="s">
        <v>238</v>
      </c>
      <c r="I433" s="58" t="s">
        <v>220</v>
      </c>
      <c r="J433" s="60" t="s">
        <v>249</v>
      </c>
      <c r="K433" s="61">
        <v>0.33333333333333331</v>
      </c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3.5" hidden="1" customHeight="1" x14ac:dyDescent="0.2">
      <c r="A434" s="45" t="s">
        <v>355</v>
      </c>
      <c r="B434" s="45">
        <v>1522</v>
      </c>
      <c r="C434" s="44">
        <v>44436</v>
      </c>
      <c r="D434" s="57" t="s">
        <v>236</v>
      </c>
      <c r="E434" s="58" t="s">
        <v>26</v>
      </c>
      <c r="F434" s="58" t="s">
        <v>247</v>
      </c>
      <c r="G434" s="84" t="s">
        <v>356</v>
      </c>
      <c r="H434" s="85" t="s">
        <v>357</v>
      </c>
      <c r="I434" s="58" t="s">
        <v>220</v>
      </c>
      <c r="J434" s="60" t="s">
        <v>221</v>
      </c>
      <c r="K434" s="61">
        <v>0.3611111111111111</v>
      </c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3.5" customHeight="1" x14ac:dyDescent="0.2">
      <c r="A435" s="115" t="s">
        <v>355</v>
      </c>
      <c r="B435" s="115">
        <v>1535</v>
      </c>
      <c r="C435" s="116">
        <v>44436</v>
      </c>
      <c r="D435" s="119" t="s">
        <v>254</v>
      </c>
      <c r="E435" s="115" t="s">
        <v>24</v>
      </c>
      <c r="F435" s="138" t="s">
        <v>255</v>
      </c>
      <c r="G435" s="58" t="s">
        <v>28</v>
      </c>
      <c r="H435" s="58" t="s">
        <v>272</v>
      </c>
      <c r="I435" s="58" t="s">
        <v>213</v>
      </c>
      <c r="J435" s="58" t="s">
        <v>257</v>
      </c>
      <c r="K435" s="59">
        <v>0.3611111111111111</v>
      </c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s="130" customFormat="1" ht="13.5" customHeight="1" x14ac:dyDescent="0.2">
      <c r="A436" s="136" t="s">
        <v>355</v>
      </c>
      <c r="B436" s="136">
        <v>1536</v>
      </c>
      <c r="C436" s="135">
        <v>44436</v>
      </c>
      <c r="D436" s="134" t="s">
        <v>254</v>
      </c>
      <c r="E436" s="136" t="s">
        <v>24</v>
      </c>
      <c r="F436" s="129" t="s">
        <v>258</v>
      </c>
      <c r="G436" s="132" t="s">
        <v>28</v>
      </c>
      <c r="H436" s="132" t="s">
        <v>274</v>
      </c>
      <c r="I436" s="132" t="s">
        <v>213</v>
      </c>
      <c r="J436" s="132" t="s">
        <v>260</v>
      </c>
      <c r="K436" s="131">
        <v>0.3611111111111111</v>
      </c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</row>
    <row r="437" spans="1:26" ht="13.5" hidden="1" customHeight="1" x14ac:dyDescent="0.2">
      <c r="A437" s="45" t="s">
        <v>355</v>
      </c>
      <c r="B437" s="45">
        <v>1537</v>
      </c>
      <c r="C437" s="44">
        <v>44436</v>
      </c>
      <c r="D437" s="57" t="s">
        <v>3</v>
      </c>
      <c r="E437" s="83" t="s">
        <v>26</v>
      </c>
      <c r="F437" s="83" t="s">
        <v>358</v>
      </c>
      <c r="G437" s="58" t="s">
        <v>28</v>
      </c>
      <c r="H437" s="58" t="s">
        <v>279</v>
      </c>
      <c r="I437" s="58" t="s">
        <v>220</v>
      </c>
      <c r="J437" s="60" t="s">
        <v>284</v>
      </c>
      <c r="K437" s="61">
        <v>0.40277777777777773</v>
      </c>
    </row>
    <row r="438" spans="1:26" ht="13.5" hidden="1" customHeight="1" x14ac:dyDescent="0.2">
      <c r="A438" s="45" t="s">
        <v>355</v>
      </c>
      <c r="B438" s="45">
        <v>1538</v>
      </c>
      <c r="C438" s="44">
        <v>44436</v>
      </c>
      <c r="D438" s="57" t="s">
        <v>3</v>
      </c>
      <c r="E438" s="58" t="s">
        <v>26</v>
      </c>
      <c r="F438" s="58" t="s">
        <v>282</v>
      </c>
      <c r="G438" s="58" t="s">
        <v>28</v>
      </c>
      <c r="H438" s="64" t="s">
        <v>292</v>
      </c>
      <c r="I438" s="58" t="s">
        <v>220</v>
      </c>
      <c r="J438" s="60" t="s">
        <v>284</v>
      </c>
      <c r="K438" s="61">
        <v>0.36805555555555558</v>
      </c>
    </row>
    <row r="439" spans="1:26" ht="13.5" hidden="1" customHeight="1" x14ac:dyDescent="0.2">
      <c r="A439" s="45" t="s">
        <v>355</v>
      </c>
      <c r="B439" s="45">
        <v>1539</v>
      </c>
      <c r="C439" s="44">
        <v>44436</v>
      </c>
      <c r="D439" s="57" t="s">
        <v>3</v>
      </c>
      <c r="E439" s="58" t="s">
        <v>26</v>
      </c>
      <c r="F439" s="58" t="s">
        <v>285</v>
      </c>
      <c r="G439" s="58" t="s">
        <v>28</v>
      </c>
      <c r="H439" s="58" t="s">
        <v>290</v>
      </c>
      <c r="I439" s="58" t="s">
        <v>220</v>
      </c>
      <c r="J439" s="60" t="s">
        <v>287</v>
      </c>
      <c r="K439" s="61">
        <v>0.36805555555555558</v>
      </c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3.5" hidden="1" customHeight="1" x14ac:dyDescent="0.2">
      <c r="A440" s="45" t="s">
        <v>355</v>
      </c>
      <c r="B440" s="45">
        <v>1540</v>
      </c>
      <c r="C440" s="44">
        <v>44436</v>
      </c>
      <c r="D440" s="57" t="s">
        <v>3</v>
      </c>
      <c r="E440" s="80" t="s">
        <v>26</v>
      </c>
      <c r="F440" s="80" t="s">
        <v>288</v>
      </c>
      <c r="G440" s="45" t="s">
        <v>24</v>
      </c>
      <c r="H440" s="58" t="s">
        <v>280</v>
      </c>
      <c r="I440" s="58" t="s">
        <v>220</v>
      </c>
      <c r="J440" s="60" t="s">
        <v>284</v>
      </c>
      <c r="K440" s="61">
        <v>0.33333333333333331</v>
      </c>
    </row>
    <row r="441" spans="1:26" ht="13.5" hidden="1" customHeight="1" x14ac:dyDescent="0.2">
      <c r="A441" s="45" t="s">
        <v>355</v>
      </c>
      <c r="B441" s="45">
        <v>1541</v>
      </c>
      <c r="C441" s="44">
        <v>44436</v>
      </c>
      <c r="D441" s="57" t="s">
        <v>3</v>
      </c>
      <c r="E441" s="58" t="s">
        <v>26</v>
      </c>
      <c r="F441" s="58" t="s">
        <v>289</v>
      </c>
      <c r="G441" s="45" t="s">
        <v>24</v>
      </c>
      <c r="H441" s="58" t="s">
        <v>278</v>
      </c>
      <c r="I441" s="58" t="s">
        <v>220</v>
      </c>
      <c r="J441" s="60" t="s">
        <v>287</v>
      </c>
      <c r="K441" s="61">
        <v>0.33333333333333331</v>
      </c>
    </row>
    <row r="442" spans="1:26" ht="13.5" hidden="1" customHeight="1" x14ac:dyDescent="0.2">
      <c r="A442" s="86" t="s">
        <v>355</v>
      </c>
      <c r="B442" s="86">
        <v>1542</v>
      </c>
      <c r="C442" s="87">
        <v>44436</v>
      </c>
      <c r="D442" s="86" t="s">
        <v>3</v>
      </c>
      <c r="E442" s="86" t="s">
        <v>8</v>
      </c>
      <c r="F442" s="86" t="s">
        <v>279</v>
      </c>
      <c r="G442" s="86" t="s">
        <v>20</v>
      </c>
      <c r="H442" s="86" t="s">
        <v>359</v>
      </c>
      <c r="I442" s="86" t="s">
        <v>360</v>
      </c>
      <c r="J442" s="86" t="s">
        <v>361</v>
      </c>
      <c r="K442" s="86" t="s">
        <v>361</v>
      </c>
    </row>
    <row r="443" spans="1:26" ht="13.5" hidden="1" customHeight="1" x14ac:dyDescent="0.2">
      <c r="A443" s="86" t="s">
        <v>355</v>
      </c>
      <c r="B443" s="86">
        <v>1543</v>
      </c>
      <c r="C443" s="87">
        <v>44436</v>
      </c>
      <c r="D443" s="86" t="s">
        <v>3</v>
      </c>
      <c r="E443" s="86" t="s">
        <v>8</v>
      </c>
      <c r="F443" s="86" t="s">
        <v>301</v>
      </c>
      <c r="G443" s="86" t="s">
        <v>16</v>
      </c>
      <c r="H443" s="86" t="s">
        <v>283</v>
      </c>
      <c r="I443" s="86" t="s">
        <v>360</v>
      </c>
      <c r="J443" s="86" t="s">
        <v>361</v>
      </c>
      <c r="K443" s="86" t="s">
        <v>361</v>
      </c>
    </row>
    <row r="444" spans="1:26" ht="13.5" hidden="1" customHeight="1" x14ac:dyDescent="0.2">
      <c r="A444" s="86" t="s">
        <v>355</v>
      </c>
      <c r="B444" s="86">
        <v>1544</v>
      </c>
      <c r="C444" s="87">
        <v>44436</v>
      </c>
      <c r="D444" s="86" t="s">
        <v>3</v>
      </c>
      <c r="E444" s="86" t="s">
        <v>14</v>
      </c>
      <c r="F444" s="86" t="s">
        <v>279</v>
      </c>
      <c r="G444" s="86" t="s">
        <v>16</v>
      </c>
      <c r="H444" s="86" t="s">
        <v>286</v>
      </c>
      <c r="I444" s="86" t="s">
        <v>360</v>
      </c>
      <c r="J444" s="86" t="s">
        <v>361</v>
      </c>
      <c r="K444" s="86" t="s">
        <v>361</v>
      </c>
    </row>
    <row r="445" spans="1:26" ht="13.5" hidden="1" customHeight="1" x14ac:dyDescent="0.2">
      <c r="A445" s="88" t="s">
        <v>355</v>
      </c>
      <c r="B445" s="88">
        <v>1545</v>
      </c>
      <c r="C445" s="89">
        <v>44436</v>
      </c>
      <c r="D445" s="88" t="s">
        <v>3</v>
      </c>
      <c r="E445" s="88" t="s">
        <v>14</v>
      </c>
      <c r="F445" s="88" t="s">
        <v>281</v>
      </c>
      <c r="G445" s="88" t="s">
        <v>10</v>
      </c>
      <c r="H445" s="88" t="s">
        <v>293</v>
      </c>
      <c r="I445" s="88" t="s">
        <v>360</v>
      </c>
      <c r="J445" s="88" t="s">
        <v>361</v>
      </c>
      <c r="K445" s="88" t="s">
        <v>361</v>
      </c>
    </row>
    <row r="446" spans="1:26" ht="13.5" hidden="1" customHeight="1" x14ac:dyDescent="0.2">
      <c r="A446" s="88" t="s">
        <v>355</v>
      </c>
      <c r="B446" s="88">
        <v>1546</v>
      </c>
      <c r="C446" s="89">
        <v>44436</v>
      </c>
      <c r="D446" s="88" t="s">
        <v>3</v>
      </c>
      <c r="E446" s="88" t="s">
        <v>22</v>
      </c>
      <c r="F446" s="88" t="s">
        <v>290</v>
      </c>
      <c r="G446" s="88" t="s">
        <v>12</v>
      </c>
      <c r="H446" s="88" t="s">
        <v>279</v>
      </c>
      <c r="I446" s="88" t="s">
        <v>360</v>
      </c>
      <c r="J446" s="88" t="s">
        <v>361</v>
      </c>
      <c r="K446" s="88" t="s">
        <v>361</v>
      </c>
    </row>
    <row r="447" spans="1:26" ht="13.5" hidden="1" customHeight="1" x14ac:dyDescent="0.2">
      <c r="A447" s="88" t="s">
        <v>355</v>
      </c>
      <c r="B447" s="88">
        <v>1547</v>
      </c>
      <c r="C447" s="89">
        <v>44436</v>
      </c>
      <c r="D447" s="88" t="s">
        <v>3</v>
      </c>
      <c r="E447" s="88" t="s">
        <v>22</v>
      </c>
      <c r="F447" s="88" t="s">
        <v>281</v>
      </c>
      <c r="G447" s="88" t="s">
        <v>12</v>
      </c>
      <c r="H447" s="88" t="s">
        <v>281</v>
      </c>
      <c r="I447" s="88" t="s">
        <v>360</v>
      </c>
      <c r="J447" s="88" t="s">
        <v>361</v>
      </c>
      <c r="K447" s="88" t="s">
        <v>361</v>
      </c>
    </row>
    <row r="448" spans="1:26" ht="13.5" hidden="1" customHeight="1" x14ac:dyDescent="0.2">
      <c r="A448" s="78"/>
      <c r="B448" s="78"/>
      <c r="C448" s="90"/>
      <c r="D448" s="78"/>
      <c r="E448" s="78"/>
      <c r="F448" s="78"/>
      <c r="G448" s="78"/>
      <c r="H448" s="78"/>
      <c r="I448" s="78"/>
      <c r="J448" s="74"/>
      <c r="K448" s="91"/>
    </row>
    <row r="449" spans="1:11" ht="13.5" hidden="1" customHeight="1" x14ac:dyDescent="0.2">
      <c r="A449" s="78" t="s">
        <v>201</v>
      </c>
      <c r="B449" s="78"/>
      <c r="C449" s="90">
        <v>44366</v>
      </c>
      <c r="D449" s="78"/>
      <c r="E449" s="78" t="s">
        <v>362</v>
      </c>
      <c r="F449" s="78" t="s">
        <v>362</v>
      </c>
      <c r="G449" s="78" t="s">
        <v>362</v>
      </c>
      <c r="H449" s="78" t="s">
        <v>362</v>
      </c>
      <c r="I449" s="78" t="s">
        <v>362</v>
      </c>
      <c r="J449" s="74"/>
      <c r="K449" s="91"/>
    </row>
    <row r="450" spans="1:11" ht="13.5" hidden="1" customHeight="1" x14ac:dyDescent="0.2">
      <c r="A450" s="78"/>
      <c r="B450" s="78"/>
      <c r="C450" s="90"/>
      <c r="D450" s="78"/>
      <c r="E450" s="78"/>
      <c r="F450" s="78"/>
      <c r="G450" s="78"/>
      <c r="H450" s="78"/>
      <c r="I450" s="78"/>
      <c r="J450" s="74"/>
      <c r="K450" s="91"/>
    </row>
    <row r="451" spans="1:11" ht="13.5" customHeight="1" x14ac:dyDescent="0.2">
      <c r="A451" s="19"/>
      <c r="B451" s="92"/>
      <c r="C451" s="52"/>
      <c r="D451" s="92"/>
      <c r="E451" s="19"/>
      <c r="F451" s="19"/>
      <c r="G451" s="19"/>
      <c r="H451" s="19"/>
      <c r="I451" s="92"/>
      <c r="J451" s="60"/>
      <c r="K451" s="60"/>
    </row>
    <row r="452" spans="1:11" ht="13.5" customHeight="1" x14ac:dyDescent="0.2">
      <c r="A452" s="19"/>
      <c r="B452" s="92"/>
      <c r="C452" s="52"/>
      <c r="D452" s="92"/>
      <c r="E452" s="19"/>
      <c r="F452" s="19"/>
      <c r="G452" s="19"/>
      <c r="H452" s="19"/>
      <c r="I452" s="92"/>
      <c r="J452" s="60"/>
      <c r="K452" s="60"/>
    </row>
    <row r="453" spans="1:11" ht="13.5" customHeight="1" x14ac:dyDescent="0.2">
      <c r="C453" s="52"/>
      <c r="D453" s="92"/>
      <c r="E453" s="19"/>
      <c r="F453" s="19"/>
      <c r="G453" s="19"/>
      <c r="H453" s="19"/>
      <c r="I453" s="92"/>
      <c r="J453" s="60"/>
      <c r="K453" s="60"/>
    </row>
    <row r="454" spans="1:11" ht="13.5" customHeight="1" x14ac:dyDescent="0.2">
      <c r="C454" s="52"/>
      <c r="D454" s="92"/>
      <c r="E454" s="19"/>
      <c r="F454" s="19"/>
      <c r="G454" s="19"/>
      <c r="H454" s="19"/>
      <c r="I454" s="92"/>
      <c r="J454" s="60"/>
      <c r="K454" s="60"/>
    </row>
    <row r="455" spans="1:11" ht="13.5" customHeight="1" x14ac:dyDescent="0.2">
      <c r="C455" s="52"/>
      <c r="D455" s="92"/>
      <c r="E455" s="19"/>
      <c r="F455" s="19"/>
      <c r="G455" s="19"/>
      <c r="H455" s="19"/>
      <c r="I455" s="92"/>
      <c r="J455" s="60"/>
      <c r="K455" s="60"/>
    </row>
    <row r="456" spans="1:11" ht="13.5" customHeight="1" x14ac:dyDescent="0.2">
      <c r="C456" s="52"/>
      <c r="D456" s="92"/>
      <c r="E456" s="19"/>
      <c r="F456" s="19"/>
      <c r="G456" s="19"/>
      <c r="H456" s="19"/>
      <c r="I456" s="92"/>
      <c r="J456" s="60"/>
      <c r="K456" s="60"/>
    </row>
    <row r="457" spans="1:11" ht="13.5" customHeight="1" x14ac:dyDescent="0.2">
      <c r="C457" s="52"/>
      <c r="D457" s="92"/>
      <c r="E457" s="19"/>
      <c r="F457" s="19"/>
      <c r="G457" s="19"/>
      <c r="H457" s="19"/>
      <c r="I457" s="92"/>
      <c r="J457" s="60"/>
      <c r="K457" s="60"/>
    </row>
    <row r="458" spans="1:11" ht="13.5" customHeight="1" x14ac:dyDescent="0.2">
      <c r="C458" s="52"/>
      <c r="D458" s="92"/>
      <c r="E458" s="19"/>
      <c r="F458" s="19"/>
      <c r="G458" s="19"/>
      <c r="H458" s="19"/>
      <c r="I458" s="92"/>
      <c r="J458" s="60"/>
      <c r="K458" s="60"/>
    </row>
    <row r="459" spans="1:11" ht="13.5" customHeight="1" x14ac:dyDescent="0.2">
      <c r="C459" s="52"/>
      <c r="D459" s="92"/>
      <c r="E459" s="19"/>
      <c r="F459" s="19"/>
      <c r="G459" s="19"/>
      <c r="H459" s="19"/>
      <c r="I459" s="92"/>
      <c r="J459" s="60"/>
      <c r="K459" s="60"/>
    </row>
    <row r="460" spans="1:11" ht="13.5" customHeight="1" x14ac:dyDescent="0.2">
      <c r="C460" s="52"/>
      <c r="D460" s="92"/>
      <c r="E460" s="19"/>
      <c r="F460" s="19"/>
      <c r="G460" s="19"/>
      <c r="H460" s="19"/>
      <c r="I460" s="92"/>
      <c r="J460" s="60"/>
      <c r="K460" s="60"/>
    </row>
    <row r="461" spans="1:11" ht="13.5" customHeight="1" x14ac:dyDescent="0.2">
      <c r="C461" s="52"/>
      <c r="D461" s="92"/>
      <c r="E461" s="19"/>
      <c r="F461" s="19"/>
      <c r="G461" s="19"/>
      <c r="H461" s="19"/>
      <c r="I461" s="92"/>
      <c r="J461" s="60"/>
      <c r="K461" s="60"/>
    </row>
    <row r="462" spans="1:11" ht="13.5" customHeight="1" x14ac:dyDescent="0.2">
      <c r="C462" s="52"/>
      <c r="D462" s="92"/>
      <c r="E462" s="19"/>
      <c r="F462" s="19"/>
      <c r="G462" s="19"/>
      <c r="H462" s="19"/>
      <c r="I462" s="92"/>
      <c r="J462" s="60"/>
      <c r="K462" s="60"/>
    </row>
    <row r="463" spans="1:11" ht="13.5" customHeight="1" x14ac:dyDescent="0.2">
      <c r="C463" s="52"/>
      <c r="D463" s="92"/>
      <c r="E463" s="19"/>
      <c r="F463" s="19"/>
      <c r="G463" s="19"/>
      <c r="H463" s="19"/>
      <c r="I463" s="92"/>
      <c r="J463" s="60"/>
      <c r="K463" s="60"/>
    </row>
    <row r="464" spans="1:11" ht="13.5" customHeight="1" x14ac:dyDescent="0.2">
      <c r="C464" s="52"/>
      <c r="D464" s="92"/>
      <c r="E464" s="19"/>
      <c r="F464" s="19"/>
      <c r="G464" s="19"/>
      <c r="H464" s="19"/>
      <c r="I464" s="92"/>
      <c r="J464" s="60"/>
      <c r="K464" s="60"/>
    </row>
    <row r="465" spans="3:11" ht="13.5" customHeight="1" x14ac:dyDescent="0.2">
      <c r="C465" s="52"/>
      <c r="D465" s="92"/>
      <c r="E465" s="19"/>
      <c r="F465" s="19"/>
      <c r="G465" s="19"/>
      <c r="H465" s="19"/>
      <c r="I465" s="92"/>
      <c r="J465" s="60"/>
      <c r="K465" s="60"/>
    </row>
    <row r="466" spans="3:11" ht="13.5" customHeight="1" x14ac:dyDescent="0.2">
      <c r="C466" s="52"/>
      <c r="D466" s="92"/>
      <c r="E466" s="19"/>
      <c r="F466" s="19"/>
      <c r="G466" s="19"/>
      <c r="H466" s="19"/>
      <c r="I466" s="92"/>
      <c r="J466" s="60"/>
      <c r="K466" s="60"/>
    </row>
    <row r="467" spans="3:11" ht="13.5" customHeight="1" x14ac:dyDescent="0.2">
      <c r="C467" s="52"/>
      <c r="D467" s="92"/>
      <c r="E467" s="19"/>
      <c r="F467" s="19"/>
      <c r="G467" s="19"/>
      <c r="H467" s="19"/>
      <c r="I467" s="92"/>
      <c r="J467" s="60"/>
      <c r="K467" s="60"/>
    </row>
    <row r="468" spans="3:11" ht="13.5" customHeight="1" x14ac:dyDescent="0.2">
      <c r="C468" s="52"/>
      <c r="D468" s="92"/>
      <c r="E468" s="19"/>
      <c r="F468" s="19"/>
      <c r="G468" s="19"/>
      <c r="H468" s="19"/>
      <c r="I468" s="92"/>
      <c r="J468" s="93"/>
      <c r="K468" s="19"/>
    </row>
    <row r="469" spans="3:11" ht="13.5" customHeight="1" x14ac:dyDescent="0.2">
      <c r="C469" s="52"/>
      <c r="D469" s="92"/>
      <c r="E469" s="19"/>
      <c r="F469" s="19"/>
      <c r="G469" s="19"/>
      <c r="H469" s="19"/>
      <c r="I469" s="92"/>
      <c r="J469" s="93"/>
      <c r="K469" s="19"/>
    </row>
    <row r="470" spans="3:11" ht="13.5" customHeight="1" x14ac:dyDescent="0.2">
      <c r="C470" s="52"/>
      <c r="D470" s="92"/>
      <c r="E470" s="19"/>
      <c r="F470" s="19"/>
      <c r="G470" s="19"/>
      <c r="H470" s="19"/>
      <c r="I470" s="92"/>
      <c r="J470" s="93"/>
      <c r="K470" s="19"/>
    </row>
    <row r="471" spans="3:11" ht="13.5" customHeight="1" x14ac:dyDescent="0.2">
      <c r="C471" s="52"/>
      <c r="D471" s="92"/>
      <c r="E471" s="19"/>
      <c r="F471" s="19"/>
      <c r="G471" s="19"/>
      <c r="H471" s="19"/>
      <c r="I471" s="92"/>
      <c r="J471" s="93"/>
      <c r="K471" s="19"/>
    </row>
    <row r="472" spans="3:11" ht="13.5" customHeight="1" x14ac:dyDescent="0.2">
      <c r="C472" s="52"/>
      <c r="D472" s="92"/>
      <c r="E472" s="19"/>
      <c r="F472" s="19"/>
      <c r="G472" s="19"/>
      <c r="H472" s="19"/>
      <c r="I472" s="92"/>
      <c r="J472" s="93"/>
      <c r="K472" s="19"/>
    </row>
    <row r="473" spans="3:11" ht="13.5" customHeight="1" x14ac:dyDescent="0.2">
      <c r="C473" s="52"/>
      <c r="D473" s="92"/>
      <c r="E473" s="19"/>
      <c r="F473" s="19"/>
      <c r="G473" s="19"/>
      <c r="H473" s="19"/>
      <c r="I473" s="92"/>
      <c r="J473" s="93"/>
      <c r="K473" s="19"/>
    </row>
    <row r="474" spans="3:11" ht="13.5" customHeight="1" x14ac:dyDescent="0.2">
      <c r="C474" s="52"/>
      <c r="D474" s="92"/>
      <c r="E474" s="19"/>
      <c r="F474" s="19"/>
      <c r="G474" s="19"/>
      <c r="H474" s="19"/>
      <c r="I474" s="92"/>
      <c r="J474" s="93"/>
      <c r="K474" s="19"/>
    </row>
    <row r="475" spans="3:11" ht="13.5" customHeight="1" x14ac:dyDescent="0.2">
      <c r="C475" s="52"/>
      <c r="D475" s="92"/>
      <c r="E475" s="19"/>
      <c r="F475" s="19"/>
      <c r="G475" s="19"/>
      <c r="H475" s="19"/>
      <c r="I475" s="92"/>
      <c r="J475" s="93"/>
      <c r="K475" s="19"/>
    </row>
    <row r="476" spans="3:11" ht="13.5" customHeight="1" x14ac:dyDescent="0.2">
      <c r="C476" s="52"/>
      <c r="D476" s="92"/>
      <c r="E476" s="19"/>
      <c r="F476" s="19"/>
      <c r="G476" s="19"/>
      <c r="H476" s="19"/>
      <c r="I476" s="92"/>
      <c r="J476" s="93"/>
      <c r="K476" s="19"/>
    </row>
    <row r="477" spans="3:11" ht="13.5" customHeight="1" x14ac:dyDescent="0.2">
      <c r="C477" s="52"/>
      <c r="D477" s="92"/>
      <c r="E477" s="19"/>
      <c r="F477" s="19"/>
      <c r="G477" s="19"/>
      <c r="H477" s="19"/>
      <c r="I477" s="92"/>
      <c r="J477" s="93"/>
      <c r="K477" s="19"/>
    </row>
    <row r="478" spans="3:11" ht="13.5" customHeight="1" x14ac:dyDescent="0.2">
      <c r="C478" s="52"/>
      <c r="D478" s="92"/>
      <c r="E478" s="19"/>
      <c r="F478" s="19"/>
      <c r="G478" s="19"/>
      <c r="H478" s="19"/>
      <c r="I478" s="92"/>
      <c r="J478" s="93"/>
      <c r="K478" s="19"/>
    </row>
    <row r="479" spans="3:11" ht="13.5" customHeight="1" x14ac:dyDescent="0.2">
      <c r="C479" s="52"/>
      <c r="D479" s="92"/>
      <c r="E479" s="19"/>
      <c r="F479" s="19"/>
      <c r="G479" s="19"/>
      <c r="H479" s="19"/>
      <c r="I479" s="92"/>
      <c r="J479" s="93"/>
      <c r="K479" s="19"/>
    </row>
    <row r="480" spans="3:11" ht="13.5" customHeight="1" x14ac:dyDescent="0.2">
      <c r="C480" s="52"/>
      <c r="D480" s="92"/>
      <c r="E480" s="19"/>
      <c r="F480" s="19"/>
      <c r="G480" s="19"/>
      <c r="H480" s="19"/>
      <c r="I480" s="92"/>
      <c r="J480" s="93"/>
      <c r="K480" s="19"/>
    </row>
    <row r="481" spans="3:11" ht="13.5" customHeight="1" x14ac:dyDescent="0.2">
      <c r="C481" s="52"/>
      <c r="D481" s="92"/>
      <c r="E481" s="19"/>
      <c r="F481" s="19"/>
      <c r="G481" s="19"/>
      <c r="H481" s="19"/>
      <c r="I481" s="92"/>
      <c r="J481" s="93"/>
      <c r="K481" s="19"/>
    </row>
    <row r="482" spans="3:11" ht="13.5" customHeight="1" x14ac:dyDescent="0.2">
      <c r="C482" s="52"/>
      <c r="D482" s="92"/>
      <c r="E482" s="19"/>
      <c r="F482" s="19"/>
      <c r="G482" s="19"/>
      <c r="H482" s="19"/>
      <c r="I482" s="92"/>
      <c r="J482" s="93"/>
      <c r="K482" s="19"/>
    </row>
    <row r="483" spans="3:11" ht="13.5" customHeight="1" x14ac:dyDescent="0.2">
      <c r="C483" s="52"/>
      <c r="D483" s="92"/>
      <c r="E483" s="19"/>
      <c r="F483" s="19"/>
      <c r="G483" s="19"/>
      <c r="H483" s="19"/>
      <c r="I483" s="92"/>
      <c r="J483" s="93"/>
      <c r="K483" s="19"/>
    </row>
    <row r="484" spans="3:11" ht="13.5" customHeight="1" x14ac:dyDescent="0.2">
      <c r="C484" s="52"/>
      <c r="D484" s="92"/>
      <c r="E484" s="19"/>
      <c r="F484" s="19"/>
      <c r="G484" s="19"/>
      <c r="H484" s="19"/>
      <c r="I484" s="92"/>
      <c r="J484" s="93"/>
      <c r="K484" s="19"/>
    </row>
    <row r="485" spans="3:11" ht="13.5" customHeight="1" x14ac:dyDescent="0.2">
      <c r="C485" s="52"/>
      <c r="D485" s="92"/>
      <c r="E485" s="19"/>
      <c r="F485" s="19"/>
      <c r="G485" s="19"/>
      <c r="H485" s="19"/>
      <c r="I485" s="92"/>
      <c r="J485" s="93"/>
      <c r="K485" s="19"/>
    </row>
    <row r="486" spans="3:11" ht="13.5" customHeight="1" x14ac:dyDescent="0.2">
      <c r="C486" s="52"/>
      <c r="D486" s="92"/>
      <c r="E486" s="19"/>
      <c r="F486" s="19"/>
      <c r="G486" s="19"/>
      <c r="H486" s="19"/>
      <c r="I486" s="92"/>
      <c r="J486" s="93"/>
      <c r="K486" s="19"/>
    </row>
    <row r="487" spans="3:11" ht="13.5" customHeight="1" x14ac:dyDescent="0.2">
      <c r="C487" s="52"/>
      <c r="D487" s="92"/>
      <c r="E487" s="19"/>
      <c r="F487" s="19"/>
      <c r="G487" s="19"/>
      <c r="H487" s="19"/>
      <c r="I487" s="92"/>
      <c r="J487" s="93"/>
      <c r="K487" s="19"/>
    </row>
    <row r="488" spans="3:11" ht="13.5" customHeight="1" x14ac:dyDescent="0.2">
      <c r="C488" s="52"/>
      <c r="D488" s="92"/>
      <c r="E488" s="19"/>
      <c r="F488" s="19"/>
      <c r="G488" s="19"/>
      <c r="H488" s="19"/>
      <c r="I488" s="92"/>
      <c r="J488" s="93"/>
      <c r="K488" s="19"/>
    </row>
    <row r="489" spans="3:11" ht="13.5" customHeight="1" x14ac:dyDescent="0.2">
      <c r="C489" s="52"/>
      <c r="D489" s="92"/>
      <c r="E489" s="19"/>
      <c r="F489" s="19"/>
      <c r="G489" s="19"/>
      <c r="H489" s="19"/>
      <c r="I489" s="92"/>
      <c r="J489" s="93"/>
      <c r="K489" s="19"/>
    </row>
    <row r="490" spans="3:11" ht="13.5" customHeight="1" x14ac:dyDescent="0.2">
      <c r="C490" s="52"/>
      <c r="D490" s="92"/>
      <c r="E490" s="19"/>
      <c r="F490" s="19"/>
      <c r="G490" s="19"/>
      <c r="H490" s="19"/>
      <c r="I490" s="92"/>
      <c r="J490" s="93"/>
      <c r="K490" s="19"/>
    </row>
    <row r="491" spans="3:11" ht="13.5" customHeight="1" x14ac:dyDescent="0.2">
      <c r="C491" s="52"/>
      <c r="D491" s="92"/>
      <c r="E491" s="19"/>
      <c r="F491" s="19"/>
      <c r="G491" s="19"/>
      <c r="H491" s="19"/>
      <c r="I491" s="92"/>
      <c r="J491" s="93"/>
      <c r="K491" s="19"/>
    </row>
    <row r="492" spans="3:11" ht="13.5" customHeight="1" x14ac:dyDescent="0.2">
      <c r="C492" s="52"/>
      <c r="D492" s="92"/>
      <c r="E492" s="19"/>
      <c r="F492" s="19"/>
      <c r="G492" s="19"/>
      <c r="H492" s="19"/>
      <c r="I492" s="92"/>
      <c r="J492" s="93"/>
      <c r="K492" s="19"/>
    </row>
    <row r="493" spans="3:11" ht="13.5" customHeight="1" x14ac:dyDescent="0.2">
      <c r="C493" s="52"/>
      <c r="D493" s="92"/>
      <c r="E493" s="19"/>
      <c r="F493" s="19"/>
      <c r="G493" s="19"/>
      <c r="H493" s="19"/>
      <c r="I493" s="92"/>
      <c r="J493" s="93"/>
      <c r="K493" s="19"/>
    </row>
    <row r="494" spans="3:11" ht="13.5" customHeight="1" x14ac:dyDescent="0.2">
      <c r="C494" s="52"/>
      <c r="D494" s="92"/>
      <c r="E494" s="19"/>
      <c r="F494" s="19"/>
      <c r="G494" s="19"/>
      <c r="H494" s="19"/>
      <c r="I494" s="92"/>
      <c r="J494" s="93"/>
      <c r="K494" s="19"/>
    </row>
    <row r="495" spans="3:11" ht="13.5" customHeight="1" x14ac:dyDescent="0.2">
      <c r="C495" s="52"/>
      <c r="D495" s="92"/>
      <c r="E495" s="19"/>
      <c r="F495" s="19"/>
      <c r="G495" s="19"/>
      <c r="H495" s="19"/>
      <c r="I495" s="92"/>
      <c r="J495" s="93"/>
      <c r="K495" s="19"/>
    </row>
    <row r="496" spans="3:11" ht="13.5" customHeight="1" x14ac:dyDescent="0.2">
      <c r="C496" s="52"/>
      <c r="D496" s="92"/>
      <c r="E496" s="19"/>
      <c r="F496" s="19"/>
      <c r="G496" s="19"/>
      <c r="H496" s="19"/>
      <c r="I496" s="92"/>
      <c r="J496" s="93"/>
      <c r="K496" s="19"/>
    </row>
    <row r="497" spans="3:11" ht="13.5" customHeight="1" x14ac:dyDescent="0.2">
      <c r="C497" s="52"/>
      <c r="D497" s="92"/>
      <c r="E497" s="19"/>
      <c r="F497" s="19"/>
      <c r="G497" s="19"/>
      <c r="H497" s="19"/>
      <c r="I497" s="92"/>
      <c r="J497" s="93"/>
      <c r="K497" s="19"/>
    </row>
    <row r="498" spans="3:11" ht="13.5" customHeight="1" x14ac:dyDescent="0.2">
      <c r="C498" s="52"/>
      <c r="D498" s="92"/>
      <c r="E498" s="19"/>
      <c r="F498" s="19"/>
      <c r="G498" s="19"/>
      <c r="H498" s="19"/>
      <c r="I498" s="92"/>
      <c r="J498" s="93"/>
      <c r="K498" s="19"/>
    </row>
    <row r="499" spans="3:11" ht="13.5" customHeight="1" x14ac:dyDescent="0.2">
      <c r="C499" s="52"/>
      <c r="D499" s="92"/>
      <c r="E499" s="19"/>
      <c r="F499" s="19"/>
      <c r="G499" s="19"/>
      <c r="H499" s="19"/>
      <c r="I499" s="92"/>
      <c r="J499" s="93"/>
      <c r="K499" s="19"/>
    </row>
    <row r="500" spans="3:11" ht="13.5" customHeight="1" x14ac:dyDescent="0.2">
      <c r="C500" s="52"/>
      <c r="D500" s="92"/>
      <c r="E500" s="19"/>
      <c r="F500" s="19"/>
      <c r="G500" s="19"/>
      <c r="H500" s="19"/>
      <c r="I500" s="92"/>
      <c r="J500" s="93"/>
      <c r="K500" s="19"/>
    </row>
    <row r="501" spans="3:11" ht="13.5" customHeight="1" x14ac:dyDescent="0.2">
      <c r="C501" s="52"/>
      <c r="D501" s="92"/>
      <c r="E501" s="19"/>
      <c r="F501" s="19"/>
      <c r="G501" s="19"/>
      <c r="H501" s="19"/>
      <c r="I501" s="92"/>
      <c r="J501" s="93"/>
      <c r="K501" s="19"/>
    </row>
    <row r="502" spans="3:11" ht="13.5" customHeight="1" x14ac:dyDescent="0.2">
      <c r="C502" s="52"/>
      <c r="D502" s="92"/>
      <c r="E502" s="19"/>
      <c r="F502" s="19"/>
      <c r="G502" s="19"/>
      <c r="H502" s="19"/>
      <c r="I502" s="92"/>
      <c r="J502" s="93"/>
      <c r="K502" s="19"/>
    </row>
    <row r="503" spans="3:11" ht="13.5" customHeight="1" x14ac:dyDescent="0.2">
      <c r="C503" s="52"/>
      <c r="D503" s="92"/>
      <c r="E503" s="19"/>
      <c r="F503" s="19"/>
      <c r="G503" s="19"/>
      <c r="H503" s="19"/>
      <c r="I503" s="92"/>
      <c r="J503" s="93"/>
      <c r="K503" s="19"/>
    </row>
    <row r="504" spans="3:11" ht="13.5" customHeight="1" x14ac:dyDescent="0.2">
      <c r="C504" s="52"/>
      <c r="D504" s="92"/>
      <c r="E504" s="19"/>
      <c r="F504" s="19"/>
      <c r="G504" s="19"/>
      <c r="H504" s="19"/>
      <c r="I504" s="92"/>
      <c r="J504" s="93"/>
      <c r="K504" s="19"/>
    </row>
    <row r="505" spans="3:11" ht="13.5" customHeight="1" x14ac:dyDescent="0.2">
      <c r="C505" s="52"/>
      <c r="D505" s="92"/>
      <c r="E505" s="19"/>
      <c r="F505" s="19"/>
      <c r="G505" s="19"/>
      <c r="H505" s="19"/>
      <c r="I505" s="92"/>
      <c r="J505" s="93"/>
      <c r="K505" s="19"/>
    </row>
    <row r="506" spans="3:11" ht="13.5" customHeight="1" x14ac:dyDescent="0.2">
      <c r="C506" s="52"/>
      <c r="D506" s="92"/>
      <c r="E506" s="19"/>
      <c r="F506" s="19"/>
      <c r="G506" s="19"/>
      <c r="H506" s="19"/>
      <c r="I506" s="92"/>
      <c r="J506" s="93"/>
      <c r="K506" s="19"/>
    </row>
    <row r="507" spans="3:11" ht="13.5" customHeight="1" x14ac:dyDescent="0.2">
      <c r="C507" s="52"/>
      <c r="D507" s="92"/>
      <c r="E507" s="19"/>
      <c r="F507" s="19"/>
      <c r="G507" s="19"/>
      <c r="H507" s="19"/>
      <c r="I507" s="92"/>
      <c r="J507" s="93"/>
      <c r="K507" s="19"/>
    </row>
    <row r="508" spans="3:11" ht="13.5" customHeight="1" x14ac:dyDescent="0.2">
      <c r="C508" s="52"/>
      <c r="D508" s="92"/>
      <c r="E508" s="19"/>
      <c r="F508" s="19"/>
      <c r="G508" s="19"/>
      <c r="H508" s="19"/>
      <c r="I508" s="92"/>
      <c r="J508" s="93"/>
      <c r="K508" s="19"/>
    </row>
    <row r="509" spans="3:11" ht="13.5" customHeight="1" x14ac:dyDescent="0.2">
      <c r="C509" s="52"/>
      <c r="D509" s="92"/>
      <c r="E509" s="19"/>
      <c r="F509" s="19"/>
      <c r="G509" s="19"/>
      <c r="H509" s="19"/>
      <c r="I509" s="92"/>
      <c r="J509" s="93"/>
      <c r="K509" s="19"/>
    </row>
    <row r="510" spans="3:11" ht="13.5" customHeight="1" x14ac:dyDescent="0.2">
      <c r="C510" s="52"/>
      <c r="D510" s="92"/>
      <c r="E510" s="19"/>
      <c r="F510" s="19"/>
      <c r="G510" s="19"/>
      <c r="H510" s="19"/>
      <c r="I510" s="92"/>
      <c r="J510" s="93"/>
      <c r="K510" s="19"/>
    </row>
    <row r="511" spans="3:11" ht="13.5" customHeight="1" x14ac:dyDescent="0.2">
      <c r="C511" s="52"/>
      <c r="D511" s="92"/>
      <c r="E511" s="19"/>
      <c r="F511" s="19"/>
      <c r="G511" s="19"/>
      <c r="H511" s="19"/>
      <c r="I511" s="92"/>
      <c r="J511" s="93"/>
      <c r="K511" s="19"/>
    </row>
    <row r="512" spans="3:11" ht="13.5" customHeight="1" x14ac:dyDescent="0.2">
      <c r="C512" s="52"/>
      <c r="D512" s="92"/>
      <c r="E512" s="19"/>
      <c r="F512" s="19"/>
      <c r="G512" s="19"/>
      <c r="H512" s="19"/>
      <c r="I512" s="92"/>
      <c r="J512" s="93"/>
      <c r="K512" s="19"/>
    </row>
    <row r="513" spans="3:11" ht="13.5" customHeight="1" x14ac:dyDescent="0.2">
      <c r="C513" s="52"/>
      <c r="D513" s="92"/>
      <c r="E513" s="19"/>
      <c r="F513" s="19"/>
      <c r="G513" s="19"/>
      <c r="H513" s="19"/>
      <c r="I513" s="92"/>
      <c r="J513" s="93"/>
      <c r="K513" s="19"/>
    </row>
    <row r="514" spans="3:11" ht="13.5" customHeight="1" x14ac:dyDescent="0.2">
      <c r="C514" s="52"/>
      <c r="D514" s="92"/>
      <c r="E514" s="19"/>
      <c r="F514" s="19"/>
      <c r="G514" s="19"/>
      <c r="H514" s="19"/>
      <c r="I514" s="92"/>
      <c r="J514" s="93"/>
      <c r="K514" s="19"/>
    </row>
    <row r="515" spans="3:11" ht="13.5" customHeight="1" x14ac:dyDescent="0.2">
      <c r="C515" s="52"/>
      <c r="D515" s="92"/>
      <c r="E515" s="19"/>
      <c r="F515" s="19"/>
      <c r="G515" s="19"/>
      <c r="H515" s="19"/>
      <c r="I515" s="92"/>
      <c r="J515" s="93"/>
      <c r="K515" s="19"/>
    </row>
    <row r="516" spans="3:11" ht="13.5" customHeight="1" x14ac:dyDescent="0.2">
      <c r="C516" s="52"/>
      <c r="D516" s="92"/>
      <c r="E516" s="19"/>
      <c r="F516" s="19"/>
      <c r="G516" s="19"/>
      <c r="H516" s="19"/>
      <c r="I516" s="92"/>
      <c r="J516" s="93"/>
      <c r="K516" s="19"/>
    </row>
    <row r="517" spans="3:11" ht="13.5" customHeight="1" x14ac:dyDescent="0.2">
      <c r="C517" s="52"/>
      <c r="D517" s="92"/>
      <c r="E517" s="19"/>
      <c r="F517" s="19"/>
      <c r="G517" s="19"/>
      <c r="H517" s="19"/>
      <c r="I517" s="92"/>
      <c r="J517" s="93"/>
      <c r="K517" s="19"/>
    </row>
    <row r="518" spans="3:11" ht="13.5" customHeight="1" x14ac:dyDescent="0.2">
      <c r="C518" s="52"/>
      <c r="D518" s="92"/>
      <c r="E518" s="19"/>
      <c r="F518" s="19"/>
      <c r="G518" s="19"/>
      <c r="H518" s="19"/>
      <c r="I518" s="92"/>
      <c r="J518" s="93"/>
      <c r="K518" s="19"/>
    </row>
    <row r="519" spans="3:11" ht="13.5" customHeight="1" x14ac:dyDescent="0.2">
      <c r="C519" s="52"/>
      <c r="D519" s="92"/>
      <c r="E519" s="19"/>
      <c r="F519" s="19"/>
      <c r="G519" s="19"/>
      <c r="H519" s="19"/>
      <c r="I519" s="92"/>
      <c r="J519" s="93"/>
      <c r="K519" s="19"/>
    </row>
    <row r="520" spans="3:11" ht="13.5" customHeight="1" x14ac:dyDescent="0.2">
      <c r="C520" s="52"/>
      <c r="D520" s="92"/>
      <c r="E520" s="19"/>
      <c r="F520" s="19"/>
      <c r="G520" s="19"/>
      <c r="H520" s="19"/>
      <c r="I520" s="92"/>
      <c r="J520" s="93"/>
      <c r="K520" s="19"/>
    </row>
    <row r="521" spans="3:11" ht="13.5" customHeight="1" x14ac:dyDescent="0.2">
      <c r="C521" s="52"/>
      <c r="D521" s="92"/>
      <c r="E521" s="19"/>
      <c r="F521" s="19"/>
      <c r="G521" s="19"/>
      <c r="H521" s="19"/>
      <c r="I521" s="92"/>
      <c r="J521" s="93"/>
      <c r="K521" s="19"/>
    </row>
    <row r="522" spans="3:11" ht="13.5" customHeight="1" x14ac:dyDescent="0.2">
      <c r="C522" s="52"/>
      <c r="D522" s="92"/>
      <c r="E522" s="19"/>
      <c r="F522" s="19"/>
      <c r="G522" s="19"/>
      <c r="H522" s="19"/>
      <c r="I522" s="92"/>
      <c r="J522" s="93"/>
      <c r="K522" s="19"/>
    </row>
    <row r="523" spans="3:11" ht="13.5" customHeight="1" x14ac:dyDescent="0.2">
      <c r="C523" s="52"/>
      <c r="D523" s="92"/>
      <c r="E523" s="19"/>
      <c r="F523" s="19"/>
      <c r="G523" s="19"/>
      <c r="H523" s="19"/>
      <c r="I523" s="92"/>
      <c r="J523" s="93"/>
      <c r="K523" s="19"/>
    </row>
    <row r="524" spans="3:11" ht="13.5" customHeight="1" x14ac:dyDescent="0.2">
      <c r="C524" s="52"/>
      <c r="D524" s="92"/>
      <c r="E524" s="19"/>
      <c r="F524" s="19"/>
      <c r="G524" s="19"/>
      <c r="H524" s="19"/>
      <c r="I524" s="92"/>
      <c r="J524" s="93"/>
      <c r="K524" s="19"/>
    </row>
    <row r="525" spans="3:11" ht="13.5" customHeight="1" x14ac:dyDescent="0.2">
      <c r="C525" s="52"/>
      <c r="D525" s="92"/>
      <c r="E525" s="19"/>
      <c r="F525" s="19"/>
      <c r="G525" s="19"/>
      <c r="H525" s="19"/>
      <c r="I525" s="92"/>
      <c r="J525" s="93"/>
      <c r="K525" s="19"/>
    </row>
    <row r="526" spans="3:11" ht="13.5" customHeight="1" x14ac:dyDescent="0.2">
      <c r="C526" s="52"/>
      <c r="D526" s="92"/>
      <c r="E526" s="19"/>
      <c r="F526" s="19"/>
      <c r="G526" s="19"/>
      <c r="H526" s="19"/>
      <c r="I526" s="92"/>
      <c r="J526" s="93"/>
      <c r="K526" s="19"/>
    </row>
    <row r="527" spans="3:11" ht="13.5" customHeight="1" x14ac:dyDescent="0.2">
      <c r="C527" s="52"/>
      <c r="D527" s="92"/>
      <c r="E527" s="19"/>
      <c r="F527" s="19"/>
      <c r="G527" s="19"/>
      <c r="H527" s="19"/>
      <c r="I527" s="92"/>
      <c r="J527" s="93"/>
      <c r="K527" s="19"/>
    </row>
    <row r="528" spans="3:11" ht="13.5" customHeight="1" x14ac:dyDescent="0.2">
      <c r="C528" s="52"/>
      <c r="D528" s="92"/>
      <c r="E528" s="19"/>
      <c r="F528" s="19"/>
      <c r="G528" s="19"/>
      <c r="H528" s="19"/>
      <c r="I528" s="92"/>
      <c r="J528" s="93"/>
      <c r="K528" s="19"/>
    </row>
    <row r="529" spans="3:11" ht="13.5" customHeight="1" x14ac:dyDescent="0.2">
      <c r="C529" s="52"/>
      <c r="D529" s="92"/>
      <c r="E529" s="19"/>
      <c r="F529" s="19"/>
      <c r="G529" s="19"/>
      <c r="H529" s="19"/>
      <c r="I529" s="92"/>
      <c r="J529" s="93"/>
      <c r="K529" s="19"/>
    </row>
    <row r="530" spans="3:11" ht="13.5" customHeight="1" x14ac:dyDescent="0.2">
      <c r="C530" s="52"/>
      <c r="D530" s="92"/>
      <c r="E530" s="19"/>
      <c r="F530" s="19"/>
      <c r="G530" s="19"/>
      <c r="H530" s="19"/>
      <c r="I530" s="92"/>
      <c r="J530" s="93"/>
      <c r="K530" s="19"/>
    </row>
    <row r="531" spans="3:11" ht="13.5" customHeight="1" x14ac:dyDescent="0.2">
      <c r="C531" s="52"/>
      <c r="D531" s="92"/>
      <c r="E531" s="19"/>
      <c r="F531" s="19"/>
      <c r="G531" s="19"/>
      <c r="H531" s="19"/>
      <c r="I531" s="92"/>
      <c r="J531" s="93"/>
      <c r="K531" s="19"/>
    </row>
    <row r="532" spans="3:11" ht="13.5" customHeight="1" x14ac:dyDescent="0.2">
      <c r="C532" s="52"/>
      <c r="D532" s="92"/>
      <c r="E532" s="19"/>
      <c r="F532" s="19"/>
      <c r="G532" s="19"/>
      <c r="H532" s="19"/>
      <c r="I532" s="92"/>
      <c r="J532" s="93"/>
      <c r="K532" s="19"/>
    </row>
    <row r="533" spans="3:11" ht="13.5" customHeight="1" x14ac:dyDescent="0.2">
      <c r="C533" s="52"/>
      <c r="D533" s="92"/>
      <c r="E533" s="19"/>
      <c r="F533" s="19"/>
      <c r="G533" s="19"/>
      <c r="H533" s="19"/>
      <c r="I533" s="92"/>
      <c r="J533" s="93"/>
      <c r="K533" s="19"/>
    </row>
    <row r="534" spans="3:11" ht="13.5" customHeight="1" x14ac:dyDescent="0.2">
      <c r="C534" s="52"/>
      <c r="D534" s="92"/>
      <c r="E534" s="19"/>
      <c r="F534" s="19"/>
      <c r="G534" s="19"/>
      <c r="H534" s="19"/>
      <c r="I534" s="92"/>
      <c r="J534" s="93"/>
      <c r="K534" s="19"/>
    </row>
    <row r="535" spans="3:11" ht="13.5" customHeight="1" x14ac:dyDescent="0.2">
      <c r="C535" s="52"/>
      <c r="D535" s="92"/>
      <c r="E535" s="19"/>
      <c r="F535" s="19"/>
      <c r="G535" s="19"/>
      <c r="H535" s="19"/>
      <c r="I535" s="92"/>
      <c r="J535" s="93"/>
      <c r="K535" s="19"/>
    </row>
    <row r="536" spans="3:11" ht="13.5" customHeight="1" x14ac:dyDescent="0.2">
      <c r="C536" s="52"/>
      <c r="D536" s="92"/>
      <c r="E536" s="19"/>
      <c r="F536" s="19"/>
      <c r="G536" s="19"/>
      <c r="H536" s="19"/>
      <c r="I536" s="92"/>
      <c r="J536" s="93"/>
      <c r="K536" s="19"/>
    </row>
    <row r="537" spans="3:11" ht="13.5" customHeight="1" x14ac:dyDescent="0.2">
      <c r="C537" s="52"/>
      <c r="D537" s="92"/>
      <c r="E537" s="19"/>
      <c r="F537" s="19"/>
      <c r="G537" s="19"/>
      <c r="H537" s="19"/>
      <c r="I537" s="92"/>
      <c r="J537" s="93"/>
      <c r="K537" s="19"/>
    </row>
    <row r="538" spans="3:11" ht="13.5" customHeight="1" x14ac:dyDescent="0.2">
      <c r="C538" s="52"/>
      <c r="D538" s="92"/>
      <c r="E538" s="19"/>
      <c r="F538" s="19"/>
      <c r="G538" s="19"/>
      <c r="H538" s="19"/>
      <c r="I538" s="92"/>
      <c r="J538" s="93"/>
      <c r="K538" s="19"/>
    </row>
    <row r="539" spans="3:11" ht="13.5" customHeight="1" x14ac:dyDescent="0.2">
      <c r="C539" s="52"/>
      <c r="D539" s="92"/>
      <c r="E539" s="19"/>
      <c r="F539" s="19"/>
      <c r="G539" s="19"/>
      <c r="H539" s="19"/>
      <c r="I539" s="92"/>
      <c r="J539" s="93"/>
      <c r="K539" s="19"/>
    </row>
    <row r="540" spans="3:11" ht="13.5" customHeight="1" x14ac:dyDescent="0.2">
      <c r="C540" s="52"/>
      <c r="D540" s="92"/>
      <c r="E540" s="19"/>
      <c r="F540" s="19"/>
      <c r="G540" s="19"/>
      <c r="H540" s="19"/>
      <c r="I540" s="92"/>
      <c r="J540" s="93"/>
      <c r="K540" s="19"/>
    </row>
    <row r="541" spans="3:11" ht="13.5" customHeight="1" x14ac:dyDescent="0.2">
      <c r="C541" s="52"/>
      <c r="D541" s="92"/>
      <c r="E541" s="19"/>
      <c r="F541" s="19"/>
      <c r="G541" s="19"/>
      <c r="H541" s="19"/>
      <c r="I541" s="92"/>
      <c r="J541" s="93"/>
      <c r="K541" s="19"/>
    </row>
    <row r="542" spans="3:11" ht="13.5" customHeight="1" x14ac:dyDescent="0.2">
      <c r="C542" s="52"/>
      <c r="D542" s="92"/>
      <c r="E542" s="19"/>
      <c r="F542" s="19"/>
      <c r="G542" s="19"/>
      <c r="H542" s="19"/>
      <c r="I542" s="92"/>
      <c r="J542" s="93"/>
      <c r="K542" s="19"/>
    </row>
    <row r="543" spans="3:11" ht="13.5" customHeight="1" x14ac:dyDescent="0.2">
      <c r="C543" s="52"/>
      <c r="D543" s="92"/>
      <c r="E543" s="19"/>
      <c r="F543" s="19"/>
      <c r="G543" s="19"/>
      <c r="H543" s="19"/>
      <c r="I543" s="92"/>
      <c r="J543" s="93"/>
      <c r="K543" s="19"/>
    </row>
    <row r="544" spans="3:11" ht="13.5" customHeight="1" x14ac:dyDescent="0.2">
      <c r="C544" s="52"/>
      <c r="D544" s="92"/>
      <c r="E544" s="19"/>
      <c r="F544" s="19"/>
      <c r="G544" s="19"/>
      <c r="H544" s="19"/>
      <c r="I544" s="92"/>
      <c r="J544" s="93"/>
      <c r="K544" s="19"/>
    </row>
    <row r="545" spans="3:11" ht="13.5" customHeight="1" x14ac:dyDescent="0.2">
      <c r="C545" s="52"/>
      <c r="D545" s="92"/>
      <c r="E545" s="19"/>
      <c r="F545" s="19"/>
      <c r="G545" s="19"/>
      <c r="H545" s="19"/>
      <c r="I545" s="92"/>
      <c r="J545" s="93"/>
      <c r="K545" s="19"/>
    </row>
    <row r="546" spans="3:11" ht="13.5" customHeight="1" x14ac:dyDescent="0.2">
      <c r="C546" s="52"/>
      <c r="D546" s="92"/>
      <c r="E546" s="19"/>
      <c r="F546" s="19"/>
      <c r="G546" s="19"/>
      <c r="H546" s="19"/>
      <c r="I546" s="92"/>
      <c r="J546" s="93"/>
      <c r="K546" s="19"/>
    </row>
    <row r="547" spans="3:11" ht="13.5" customHeight="1" x14ac:dyDescent="0.2">
      <c r="C547" s="52"/>
      <c r="D547" s="92"/>
      <c r="E547" s="19"/>
      <c r="F547" s="19"/>
      <c r="G547" s="19"/>
      <c r="H547" s="19"/>
      <c r="I547" s="92"/>
      <c r="J547" s="93"/>
      <c r="K547" s="19"/>
    </row>
    <row r="548" spans="3:11" ht="13.5" customHeight="1" x14ac:dyDescent="0.2">
      <c r="C548" s="52"/>
      <c r="D548" s="92"/>
      <c r="E548" s="19"/>
      <c r="F548" s="19"/>
      <c r="G548" s="19"/>
      <c r="H548" s="19"/>
      <c r="I548" s="92"/>
      <c r="J548" s="93"/>
      <c r="K548" s="19"/>
    </row>
    <row r="549" spans="3:11" ht="13.5" customHeight="1" x14ac:dyDescent="0.2">
      <c r="C549" s="52"/>
      <c r="D549" s="92"/>
      <c r="E549" s="19"/>
      <c r="F549" s="19"/>
      <c r="G549" s="19"/>
      <c r="H549" s="19"/>
      <c r="I549" s="92"/>
      <c r="J549" s="93"/>
      <c r="K549" s="19"/>
    </row>
    <row r="550" spans="3:11" ht="13.5" customHeight="1" x14ac:dyDescent="0.2">
      <c r="C550" s="52"/>
      <c r="D550" s="92"/>
      <c r="E550" s="19"/>
      <c r="F550" s="19"/>
      <c r="G550" s="19"/>
      <c r="H550" s="19"/>
      <c r="I550" s="92"/>
      <c r="J550" s="93"/>
      <c r="K550" s="19"/>
    </row>
    <row r="551" spans="3:11" ht="13.5" customHeight="1" x14ac:dyDescent="0.2">
      <c r="C551" s="52"/>
      <c r="D551" s="92"/>
      <c r="E551" s="19"/>
      <c r="F551" s="19"/>
      <c r="G551" s="19"/>
      <c r="H551" s="19"/>
      <c r="I551" s="92"/>
      <c r="J551" s="93"/>
      <c r="K551" s="19"/>
    </row>
    <row r="552" spans="3:11" ht="13.5" customHeight="1" x14ac:dyDescent="0.2">
      <c r="C552" s="52"/>
      <c r="D552" s="92"/>
      <c r="E552" s="19"/>
      <c r="F552" s="19"/>
      <c r="G552" s="19"/>
      <c r="H552" s="19"/>
      <c r="I552" s="92"/>
      <c r="J552" s="93"/>
      <c r="K552" s="19"/>
    </row>
    <row r="553" spans="3:11" ht="13.5" customHeight="1" x14ac:dyDescent="0.2">
      <c r="C553" s="52"/>
      <c r="D553" s="92"/>
      <c r="E553" s="19"/>
      <c r="F553" s="19"/>
      <c r="G553" s="19"/>
      <c r="H553" s="19"/>
      <c r="I553" s="92"/>
      <c r="J553" s="93"/>
      <c r="K553" s="19"/>
    </row>
    <row r="554" spans="3:11" ht="13.5" customHeight="1" x14ac:dyDescent="0.2">
      <c r="C554" s="52"/>
      <c r="D554" s="92"/>
      <c r="E554" s="19"/>
      <c r="F554" s="19"/>
      <c r="G554" s="19"/>
      <c r="H554" s="19"/>
      <c r="I554" s="92"/>
      <c r="J554" s="93"/>
      <c r="K554" s="19"/>
    </row>
    <row r="555" spans="3:11" ht="13.5" customHeight="1" x14ac:dyDescent="0.2">
      <c r="C555" s="52"/>
      <c r="D555" s="92"/>
      <c r="E555" s="19"/>
      <c r="F555" s="19"/>
      <c r="G555" s="19"/>
      <c r="H555" s="19"/>
      <c r="I555" s="92"/>
      <c r="J555" s="93"/>
      <c r="K555" s="19"/>
    </row>
    <row r="556" spans="3:11" ht="13.5" customHeight="1" x14ac:dyDescent="0.2">
      <c r="C556" s="52"/>
      <c r="D556" s="92"/>
      <c r="E556" s="19"/>
      <c r="F556" s="19"/>
      <c r="G556" s="19"/>
      <c r="H556" s="19"/>
      <c r="I556" s="92"/>
      <c r="J556" s="93"/>
      <c r="K556" s="19"/>
    </row>
    <row r="557" spans="3:11" ht="13.5" customHeight="1" x14ac:dyDescent="0.2">
      <c r="C557" s="52"/>
      <c r="D557" s="92"/>
      <c r="E557" s="19"/>
      <c r="F557" s="19"/>
      <c r="G557" s="19"/>
      <c r="H557" s="19"/>
      <c r="I557" s="92"/>
      <c r="J557" s="93"/>
      <c r="K557" s="19"/>
    </row>
    <row r="558" spans="3:11" ht="13.5" customHeight="1" x14ac:dyDescent="0.2">
      <c r="C558" s="52"/>
      <c r="D558" s="92"/>
      <c r="E558" s="19"/>
      <c r="F558" s="19"/>
      <c r="G558" s="19"/>
      <c r="H558" s="19"/>
      <c r="I558" s="92"/>
      <c r="J558" s="93"/>
      <c r="K558" s="19"/>
    </row>
    <row r="559" spans="3:11" ht="13.5" customHeight="1" x14ac:dyDescent="0.2">
      <c r="C559" s="52"/>
      <c r="D559" s="92"/>
      <c r="E559" s="19"/>
      <c r="F559" s="19"/>
      <c r="G559" s="19"/>
      <c r="H559" s="19"/>
      <c r="I559" s="92"/>
      <c r="J559" s="93"/>
      <c r="K559" s="19"/>
    </row>
    <row r="560" spans="3:11" ht="13.5" customHeight="1" x14ac:dyDescent="0.2">
      <c r="C560" s="52"/>
      <c r="D560" s="92"/>
      <c r="E560" s="19"/>
      <c r="F560" s="19"/>
      <c r="G560" s="19"/>
      <c r="H560" s="19"/>
      <c r="I560" s="92"/>
      <c r="J560" s="93"/>
      <c r="K560" s="19"/>
    </row>
    <row r="561" spans="3:11" ht="13.5" customHeight="1" x14ac:dyDescent="0.2">
      <c r="C561" s="52"/>
      <c r="D561" s="92"/>
      <c r="E561" s="19"/>
      <c r="F561" s="19"/>
      <c r="G561" s="19"/>
      <c r="H561" s="19"/>
      <c r="I561" s="92"/>
      <c r="J561" s="93"/>
      <c r="K561" s="19"/>
    </row>
    <row r="562" spans="3:11" ht="13.5" customHeight="1" x14ac:dyDescent="0.2">
      <c r="C562" s="52"/>
      <c r="D562" s="92"/>
      <c r="E562" s="19"/>
      <c r="F562" s="19"/>
      <c r="G562" s="19"/>
      <c r="H562" s="19"/>
      <c r="I562" s="92"/>
      <c r="J562" s="93"/>
      <c r="K562" s="19"/>
    </row>
    <row r="563" spans="3:11" ht="13.5" customHeight="1" x14ac:dyDescent="0.2">
      <c r="C563" s="52"/>
      <c r="D563" s="92"/>
      <c r="E563" s="19"/>
      <c r="F563" s="19"/>
      <c r="G563" s="19"/>
      <c r="H563" s="19"/>
      <c r="I563" s="92"/>
      <c r="J563" s="93"/>
      <c r="K563" s="19"/>
    </row>
    <row r="564" spans="3:11" ht="13.5" customHeight="1" x14ac:dyDescent="0.2">
      <c r="C564" s="52"/>
      <c r="D564" s="92"/>
      <c r="E564" s="19"/>
      <c r="F564" s="19"/>
      <c r="G564" s="19"/>
      <c r="H564" s="19"/>
      <c r="I564" s="92"/>
      <c r="J564" s="93"/>
      <c r="K564" s="19"/>
    </row>
    <row r="565" spans="3:11" ht="13.5" customHeight="1" x14ac:dyDescent="0.2">
      <c r="C565" s="52"/>
      <c r="D565" s="92"/>
      <c r="E565" s="19"/>
      <c r="F565" s="19"/>
      <c r="G565" s="19"/>
      <c r="H565" s="19"/>
      <c r="I565" s="92"/>
      <c r="J565" s="93"/>
      <c r="K565" s="19"/>
    </row>
    <row r="566" spans="3:11" ht="13.5" customHeight="1" x14ac:dyDescent="0.2">
      <c r="C566" s="52"/>
      <c r="D566" s="92"/>
      <c r="E566" s="19"/>
      <c r="F566" s="19"/>
      <c r="G566" s="19"/>
      <c r="H566" s="19"/>
      <c r="I566" s="92"/>
      <c r="J566" s="93"/>
      <c r="K566" s="19"/>
    </row>
    <row r="567" spans="3:11" ht="13.5" customHeight="1" x14ac:dyDescent="0.2">
      <c r="C567" s="52"/>
      <c r="D567" s="92"/>
      <c r="E567" s="19"/>
      <c r="F567" s="19"/>
      <c r="G567" s="19"/>
      <c r="H567" s="19"/>
      <c r="I567" s="92"/>
      <c r="J567" s="93"/>
      <c r="K567" s="19"/>
    </row>
    <row r="568" spans="3:11" ht="13.5" customHeight="1" x14ac:dyDescent="0.2">
      <c r="C568" s="52"/>
      <c r="D568" s="92"/>
      <c r="E568" s="19"/>
      <c r="F568" s="19"/>
      <c r="G568" s="19"/>
      <c r="H568" s="19"/>
      <c r="I568" s="92"/>
      <c r="J568" s="93"/>
      <c r="K568" s="19"/>
    </row>
    <row r="569" spans="3:11" ht="13.5" customHeight="1" x14ac:dyDescent="0.2">
      <c r="C569" s="52"/>
      <c r="D569" s="92"/>
      <c r="E569" s="19"/>
      <c r="F569" s="19"/>
      <c r="G569" s="19"/>
      <c r="H569" s="19"/>
      <c r="I569" s="92"/>
      <c r="J569" s="93"/>
      <c r="K569" s="19"/>
    </row>
    <row r="570" spans="3:11" ht="13.5" customHeight="1" x14ac:dyDescent="0.2">
      <c r="C570" s="52"/>
      <c r="D570" s="92"/>
      <c r="E570" s="19"/>
      <c r="F570" s="19"/>
      <c r="G570" s="19"/>
      <c r="H570" s="19"/>
      <c r="I570" s="92"/>
      <c r="J570" s="93"/>
      <c r="K570" s="19"/>
    </row>
    <row r="571" spans="3:11" ht="13.5" customHeight="1" x14ac:dyDescent="0.2">
      <c r="C571" s="52"/>
      <c r="D571" s="92"/>
      <c r="E571" s="19"/>
      <c r="F571" s="19"/>
      <c r="G571" s="19"/>
      <c r="H571" s="19"/>
      <c r="I571" s="92"/>
      <c r="J571" s="93"/>
      <c r="K571" s="19"/>
    </row>
    <row r="572" spans="3:11" ht="13.5" customHeight="1" x14ac:dyDescent="0.2">
      <c r="C572" s="52"/>
      <c r="D572" s="92"/>
      <c r="E572" s="19"/>
      <c r="F572" s="19"/>
      <c r="G572" s="19"/>
      <c r="H572" s="19"/>
      <c r="I572" s="92"/>
      <c r="J572" s="93"/>
      <c r="K572" s="19"/>
    </row>
    <row r="573" spans="3:11" ht="13.5" customHeight="1" x14ac:dyDescent="0.2">
      <c r="C573" s="52"/>
      <c r="D573" s="92"/>
      <c r="E573" s="19"/>
      <c r="F573" s="19"/>
      <c r="G573" s="19"/>
      <c r="H573" s="19"/>
      <c r="I573" s="92"/>
      <c r="J573" s="93"/>
      <c r="K573" s="19"/>
    </row>
    <row r="574" spans="3:11" ht="13.5" customHeight="1" x14ac:dyDescent="0.2">
      <c r="C574" s="52"/>
      <c r="D574" s="92"/>
      <c r="E574" s="19"/>
      <c r="F574" s="19"/>
      <c r="G574" s="19"/>
      <c r="H574" s="19"/>
      <c r="I574" s="92"/>
      <c r="J574" s="93"/>
      <c r="K574" s="19"/>
    </row>
    <row r="575" spans="3:11" ht="13.5" customHeight="1" x14ac:dyDescent="0.2">
      <c r="C575" s="52"/>
      <c r="D575" s="92"/>
      <c r="E575" s="19"/>
      <c r="F575" s="19"/>
      <c r="G575" s="19"/>
      <c r="H575" s="19"/>
      <c r="I575" s="92"/>
      <c r="J575" s="93"/>
      <c r="K575" s="19"/>
    </row>
    <row r="576" spans="3:11" ht="13.5" customHeight="1" x14ac:dyDescent="0.2">
      <c r="C576" s="52"/>
      <c r="D576" s="92"/>
      <c r="E576" s="19"/>
      <c r="F576" s="19"/>
      <c r="G576" s="19"/>
      <c r="H576" s="19"/>
      <c r="I576" s="92"/>
      <c r="J576" s="93"/>
      <c r="K576" s="19"/>
    </row>
    <row r="577" spans="3:11" ht="13.5" customHeight="1" x14ac:dyDescent="0.2">
      <c r="C577" s="52"/>
      <c r="D577" s="92"/>
      <c r="E577" s="19"/>
      <c r="F577" s="19"/>
      <c r="G577" s="19"/>
      <c r="H577" s="19"/>
      <c r="I577" s="92"/>
      <c r="J577" s="93"/>
      <c r="K577" s="19"/>
    </row>
    <row r="578" spans="3:11" ht="13.5" customHeight="1" x14ac:dyDescent="0.2">
      <c r="C578" s="52"/>
      <c r="D578" s="92"/>
      <c r="E578" s="19"/>
      <c r="F578" s="19"/>
      <c r="G578" s="19"/>
      <c r="H578" s="19"/>
      <c r="I578" s="92"/>
      <c r="J578" s="93"/>
      <c r="K578" s="19"/>
    </row>
    <row r="579" spans="3:11" ht="13.5" customHeight="1" x14ac:dyDescent="0.2">
      <c r="C579" s="52"/>
      <c r="D579" s="92"/>
      <c r="E579" s="19"/>
      <c r="F579" s="19"/>
      <c r="G579" s="19"/>
      <c r="H579" s="19"/>
      <c r="I579" s="92"/>
      <c r="J579" s="93"/>
      <c r="K579" s="19"/>
    </row>
    <row r="580" spans="3:11" ht="13.5" customHeight="1" x14ac:dyDescent="0.2">
      <c r="C580" s="52"/>
      <c r="D580" s="92"/>
      <c r="E580" s="19"/>
      <c r="F580" s="19"/>
      <c r="G580" s="19"/>
      <c r="H580" s="19"/>
      <c r="I580" s="92"/>
      <c r="J580" s="93"/>
      <c r="K580" s="19"/>
    </row>
    <row r="581" spans="3:11" ht="13.5" customHeight="1" x14ac:dyDescent="0.2">
      <c r="C581" s="52"/>
      <c r="D581" s="92"/>
      <c r="E581" s="19"/>
      <c r="F581" s="19"/>
      <c r="G581" s="19"/>
      <c r="H581" s="19"/>
      <c r="I581" s="92"/>
      <c r="J581" s="93"/>
      <c r="K581" s="19"/>
    </row>
    <row r="582" spans="3:11" ht="13.5" customHeight="1" x14ac:dyDescent="0.2">
      <c r="C582" s="52"/>
      <c r="D582" s="92"/>
      <c r="E582" s="19"/>
      <c r="F582" s="19"/>
      <c r="G582" s="19"/>
      <c r="H582" s="19"/>
      <c r="I582" s="92"/>
      <c r="J582" s="93"/>
      <c r="K582" s="19"/>
    </row>
    <row r="583" spans="3:11" ht="13.5" customHeight="1" x14ac:dyDescent="0.2">
      <c r="C583" s="52"/>
      <c r="D583" s="92"/>
      <c r="E583" s="19"/>
      <c r="F583" s="19"/>
      <c r="G583" s="19"/>
      <c r="H583" s="19"/>
      <c r="I583" s="92"/>
      <c r="J583" s="93"/>
      <c r="K583" s="19"/>
    </row>
    <row r="584" spans="3:11" ht="13.5" customHeight="1" x14ac:dyDescent="0.2">
      <c r="C584" s="52"/>
      <c r="D584" s="92"/>
      <c r="E584" s="19"/>
      <c r="F584" s="19"/>
      <c r="G584" s="19"/>
      <c r="H584" s="19"/>
      <c r="I584" s="92"/>
      <c r="J584" s="93"/>
      <c r="K584" s="19"/>
    </row>
    <row r="585" spans="3:11" ht="13.5" customHeight="1" x14ac:dyDescent="0.2">
      <c r="C585" s="52"/>
      <c r="D585" s="92"/>
      <c r="E585" s="19"/>
      <c r="F585" s="19"/>
      <c r="G585" s="19"/>
      <c r="H585" s="19"/>
      <c r="I585" s="92"/>
      <c r="J585" s="93"/>
      <c r="K585" s="19"/>
    </row>
    <row r="586" spans="3:11" ht="13.5" customHeight="1" x14ac:dyDescent="0.2">
      <c r="C586" s="52"/>
      <c r="D586" s="92"/>
      <c r="E586" s="19"/>
      <c r="F586" s="19"/>
      <c r="G586" s="19"/>
      <c r="H586" s="19"/>
      <c r="I586" s="92"/>
      <c r="J586" s="93"/>
      <c r="K586" s="19"/>
    </row>
    <row r="587" spans="3:11" ht="13.5" customHeight="1" x14ac:dyDescent="0.2">
      <c r="C587" s="52"/>
      <c r="D587" s="92"/>
      <c r="E587" s="19"/>
      <c r="F587" s="19"/>
      <c r="G587" s="19"/>
      <c r="H587" s="19"/>
      <c r="I587" s="92"/>
      <c r="J587" s="93"/>
      <c r="K587" s="19"/>
    </row>
    <row r="588" spans="3:11" ht="13.5" customHeight="1" x14ac:dyDescent="0.2">
      <c r="C588" s="52"/>
      <c r="D588" s="92"/>
      <c r="E588" s="19"/>
      <c r="F588" s="19"/>
      <c r="G588" s="19"/>
      <c r="H588" s="19"/>
      <c r="I588" s="92"/>
      <c r="J588" s="93"/>
      <c r="K588" s="19"/>
    </row>
    <row r="589" spans="3:11" ht="13.5" customHeight="1" x14ac:dyDescent="0.2">
      <c r="C589" s="52"/>
      <c r="D589" s="92"/>
      <c r="E589" s="19"/>
      <c r="F589" s="19"/>
      <c r="G589" s="19"/>
      <c r="H589" s="19"/>
      <c r="I589" s="92"/>
      <c r="J589" s="93"/>
      <c r="K589" s="19"/>
    </row>
    <row r="590" spans="3:11" ht="13.5" customHeight="1" x14ac:dyDescent="0.2">
      <c r="C590" s="52"/>
      <c r="D590" s="92"/>
      <c r="E590" s="19"/>
      <c r="F590" s="19"/>
      <c r="G590" s="19"/>
      <c r="H590" s="19"/>
      <c r="I590" s="92"/>
      <c r="J590" s="93"/>
      <c r="K590" s="19"/>
    </row>
    <row r="591" spans="3:11" ht="13.5" customHeight="1" x14ac:dyDescent="0.2">
      <c r="C591" s="52"/>
      <c r="D591" s="92"/>
      <c r="E591" s="19"/>
      <c r="F591" s="19"/>
      <c r="G591" s="19"/>
      <c r="H591" s="19"/>
      <c r="I591" s="92"/>
      <c r="J591" s="93"/>
      <c r="K591" s="19"/>
    </row>
    <row r="592" spans="3:11" ht="13.5" customHeight="1" x14ac:dyDescent="0.2">
      <c r="C592" s="52"/>
      <c r="D592" s="92"/>
      <c r="E592" s="19"/>
      <c r="F592" s="19"/>
      <c r="G592" s="19"/>
      <c r="H592" s="19"/>
      <c r="I592" s="92"/>
      <c r="J592" s="93"/>
      <c r="K592" s="19"/>
    </row>
    <row r="593" spans="3:11" ht="13.5" customHeight="1" x14ac:dyDescent="0.2">
      <c r="C593" s="52"/>
      <c r="D593" s="92"/>
      <c r="E593" s="19"/>
      <c r="F593" s="19"/>
      <c r="G593" s="19"/>
      <c r="H593" s="19"/>
      <c r="I593" s="92"/>
      <c r="J593" s="93"/>
      <c r="K593" s="19"/>
    </row>
    <row r="594" spans="3:11" ht="13.5" customHeight="1" x14ac:dyDescent="0.2">
      <c r="C594" s="52"/>
      <c r="D594" s="92"/>
      <c r="E594" s="19"/>
      <c r="F594" s="19"/>
      <c r="G594" s="19"/>
      <c r="H594" s="19"/>
      <c r="I594" s="92"/>
      <c r="J594" s="93"/>
      <c r="K594" s="19"/>
    </row>
    <row r="595" spans="3:11" ht="13.5" customHeight="1" x14ac:dyDescent="0.2">
      <c r="C595" s="52"/>
      <c r="D595" s="92"/>
      <c r="E595" s="19"/>
      <c r="F595" s="19"/>
      <c r="G595" s="19"/>
      <c r="H595" s="19"/>
      <c r="I595" s="92"/>
      <c r="J595" s="93"/>
      <c r="K595" s="19"/>
    </row>
    <row r="596" spans="3:11" ht="13.5" customHeight="1" x14ac:dyDescent="0.2">
      <c r="C596" s="52"/>
      <c r="D596" s="92"/>
      <c r="E596" s="19"/>
      <c r="F596" s="19"/>
      <c r="G596" s="19"/>
      <c r="H596" s="19"/>
      <c r="I596" s="92"/>
      <c r="J596" s="93"/>
      <c r="K596" s="19"/>
    </row>
    <row r="597" spans="3:11" ht="13.5" customHeight="1" x14ac:dyDescent="0.2">
      <c r="C597" s="52"/>
      <c r="D597" s="92"/>
      <c r="E597" s="19"/>
      <c r="F597" s="19"/>
      <c r="G597" s="19"/>
      <c r="H597" s="19"/>
      <c r="I597" s="92"/>
      <c r="J597" s="93"/>
      <c r="K597" s="19"/>
    </row>
    <row r="598" spans="3:11" ht="13.5" customHeight="1" x14ac:dyDescent="0.2">
      <c r="C598" s="52"/>
      <c r="D598" s="92"/>
      <c r="E598" s="19"/>
      <c r="F598" s="19"/>
      <c r="G598" s="19"/>
      <c r="H598" s="19"/>
      <c r="I598" s="92"/>
      <c r="J598" s="93"/>
      <c r="K598" s="19"/>
    </row>
    <row r="599" spans="3:11" ht="13.5" customHeight="1" x14ac:dyDescent="0.2">
      <c r="C599" s="52"/>
      <c r="D599" s="92"/>
      <c r="E599" s="19"/>
      <c r="F599" s="19"/>
      <c r="G599" s="19"/>
      <c r="H599" s="19"/>
      <c r="I599" s="92"/>
      <c r="J599" s="93"/>
      <c r="K599" s="19"/>
    </row>
    <row r="600" spans="3:11" ht="13.5" customHeight="1" x14ac:dyDescent="0.2">
      <c r="C600" s="52"/>
      <c r="D600" s="92"/>
      <c r="E600" s="19"/>
      <c r="F600" s="19"/>
      <c r="G600" s="19"/>
      <c r="H600" s="19"/>
      <c r="I600" s="92"/>
      <c r="J600" s="93"/>
      <c r="K600" s="19"/>
    </row>
    <row r="601" spans="3:11" ht="13.5" customHeight="1" x14ac:dyDescent="0.2">
      <c r="C601" s="52"/>
      <c r="D601" s="92"/>
      <c r="E601" s="19"/>
      <c r="F601" s="19"/>
      <c r="G601" s="19"/>
      <c r="H601" s="19"/>
      <c r="I601" s="92"/>
      <c r="J601" s="93"/>
      <c r="K601" s="19"/>
    </row>
    <row r="602" spans="3:11" ht="13.5" customHeight="1" x14ac:dyDescent="0.2">
      <c r="C602" s="52"/>
      <c r="D602" s="92"/>
      <c r="E602" s="19"/>
      <c r="F602" s="19"/>
      <c r="G602" s="19"/>
      <c r="H602" s="19"/>
      <c r="I602" s="92"/>
      <c r="J602" s="93"/>
      <c r="K602" s="19"/>
    </row>
    <row r="603" spans="3:11" ht="13.5" customHeight="1" x14ac:dyDescent="0.2">
      <c r="C603" s="52"/>
      <c r="D603" s="92"/>
      <c r="E603" s="19"/>
      <c r="F603" s="19"/>
      <c r="G603" s="19"/>
      <c r="H603" s="19"/>
      <c r="I603" s="92"/>
      <c r="J603" s="93"/>
      <c r="K603" s="19"/>
    </row>
    <row r="604" spans="3:11" ht="13.5" customHeight="1" x14ac:dyDescent="0.2">
      <c r="C604" s="52"/>
      <c r="D604" s="92"/>
      <c r="E604" s="19"/>
      <c r="F604" s="19"/>
      <c r="G604" s="19"/>
      <c r="H604" s="19"/>
      <c r="I604" s="92"/>
      <c r="J604" s="93"/>
      <c r="K604" s="19"/>
    </row>
    <row r="605" spans="3:11" ht="13.5" customHeight="1" x14ac:dyDescent="0.2">
      <c r="C605" s="52"/>
      <c r="D605" s="92"/>
      <c r="E605" s="19"/>
      <c r="F605" s="19"/>
      <c r="G605" s="19"/>
      <c r="H605" s="19"/>
      <c r="I605" s="92"/>
      <c r="J605" s="93"/>
      <c r="K605" s="19"/>
    </row>
    <row r="606" spans="3:11" ht="13.5" customHeight="1" x14ac:dyDescent="0.2">
      <c r="C606" s="52"/>
      <c r="D606" s="92"/>
      <c r="E606" s="19"/>
      <c r="F606" s="19"/>
      <c r="G606" s="19"/>
      <c r="H606" s="19"/>
      <c r="I606" s="92"/>
      <c r="J606" s="93"/>
      <c r="K606" s="19"/>
    </row>
    <row r="607" spans="3:11" ht="13.5" customHeight="1" x14ac:dyDescent="0.2">
      <c r="C607" s="52"/>
      <c r="D607" s="92"/>
      <c r="E607" s="19"/>
      <c r="F607" s="19"/>
      <c r="G607" s="19"/>
      <c r="H607" s="19"/>
      <c r="I607" s="92"/>
      <c r="J607" s="93"/>
      <c r="K607" s="19"/>
    </row>
    <row r="608" spans="3:11" ht="13.5" customHeight="1" x14ac:dyDescent="0.2">
      <c r="C608" s="52"/>
      <c r="D608" s="92"/>
      <c r="E608" s="19"/>
      <c r="F608" s="19"/>
      <c r="G608" s="19"/>
      <c r="H608" s="19"/>
      <c r="I608" s="92"/>
      <c r="J608" s="93"/>
      <c r="K608" s="19"/>
    </row>
    <row r="609" spans="3:11" ht="13.5" customHeight="1" x14ac:dyDescent="0.2">
      <c r="C609" s="52"/>
      <c r="D609" s="92"/>
      <c r="E609" s="19"/>
      <c r="F609" s="19"/>
      <c r="G609" s="19"/>
      <c r="H609" s="19"/>
      <c r="I609" s="92"/>
      <c r="J609" s="93"/>
      <c r="K609" s="19"/>
    </row>
    <row r="610" spans="3:11" ht="13.5" customHeight="1" x14ac:dyDescent="0.2">
      <c r="C610" s="52"/>
      <c r="D610" s="92"/>
      <c r="E610" s="19"/>
      <c r="F610" s="19"/>
      <c r="G610" s="19"/>
      <c r="H610" s="19"/>
      <c r="I610" s="92"/>
      <c r="J610" s="93"/>
      <c r="K610" s="19"/>
    </row>
    <row r="611" spans="3:11" ht="13.5" customHeight="1" x14ac:dyDescent="0.2">
      <c r="C611" s="52"/>
      <c r="D611" s="92"/>
      <c r="E611" s="19"/>
      <c r="F611" s="19"/>
      <c r="G611" s="19"/>
      <c r="H611" s="19"/>
      <c r="I611" s="92"/>
      <c r="J611" s="93"/>
      <c r="K611" s="19"/>
    </row>
    <row r="612" spans="3:11" ht="13.5" customHeight="1" x14ac:dyDescent="0.2">
      <c r="C612" s="52"/>
      <c r="D612" s="92"/>
      <c r="E612" s="19"/>
      <c r="F612" s="19"/>
      <c r="G612" s="19"/>
      <c r="H612" s="19"/>
      <c r="I612" s="92"/>
      <c r="J612" s="93"/>
      <c r="K612" s="19"/>
    </row>
    <row r="613" spans="3:11" ht="13.5" customHeight="1" x14ac:dyDescent="0.2">
      <c r="C613" s="52"/>
      <c r="D613" s="92"/>
      <c r="E613" s="19"/>
      <c r="F613" s="19"/>
      <c r="G613" s="19"/>
      <c r="H613" s="19"/>
      <c r="I613" s="92"/>
      <c r="J613" s="93"/>
      <c r="K613" s="19"/>
    </row>
    <row r="614" spans="3:11" ht="13.5" customHeight="1" x14ac:dyDescent="0.2">
      <c r="C614" s="52"/>
      <c r="D614" s="92"/>
      <c r="E614" s="19"/>
      <c r="F614" s="19"/>
      <c r="G614" s="19"/>
      <c r="H614" s="19"/>
      <c r="I614" s="92"/>
      <c r="J614" s="93"/>
      <c r="K614" s="19"/>
    </row>
    <row r="615" spans="3:11" ht="13.5" customHeight="1" x14ac:dyDescent="0.2">
      <c r="C615" s="52"/>
      <c r="D615" s="92"/>
      <c r="E615" s="19"/>
      <c r="F615" s="19"/>
      <c r="G615" s="19"/>
      <c r="H615" s="19"/>
      <c r="I615" s="92"/>
      <c r="J615" s="93"/>
      <c r="K615" s="19"/>
    </row>
    <row r="616" spans="3:11" ht="13.5" customHeight="1" x14ac:dyDescent="0.2">
      <c r="C616" s="52"/>
      <c r="D616" s="92"/>
      <c r="E616" s="19"/>
      <c r="F616" s="19"/>
      <c r="G616" s="19"/>
      <c r="H616" s="19"/>
      <c r="I616" s="92"/>
      <c r="J616" s="93"/>
      <c r="K616" s="19"/>
    </row>
    <row r="617" spans="3:11" ht="13.5" customHeight="1" x14ac:dyDescent="0.2">
      <c r="C617" s="52"/>
      <c r="D617" s="92"/>
      <c r="E617" s="19"/>
      <c r="F617" s="19"/>
      <c r="G617" s="19"/>
      <c r="H617" s="19"/>
      <c r="I617" s="92"/>
      <c r="J617" s="93"/>
      <c r="K617" s="19"/>
    </row>
    <row r="618" spans="3:11" ht="13.5" customHeight="1" x14ac:dyDescent="0.2">
      <c r="C618" s="52"/>
      <c r="D618" s="92"/>
      <c r="E618" s="19"/>
      <c r="F618" s="19"/>
      <c r="G618" s="19"/>
      <c r="H618" s="19"/>
      <c r="I618" s="92"/>
      <c r="J618" s="93"/>
      <c r="K618" s="19"/>
    </row>
    <row r="619" spans="3:11" ht="13.5" customHeight="1" x14ac:dyDescent="0.2">
      <c r="C619" s="52"/>
      <c r="D619" s="92"/>
      <c r="E619" s="19"/>
      <c r="F619" s="19"/>
      <c r="G619" s="19"/>
      <c r="H619" s="19"/>
      <c r="I619" s="92"/>
      <c r="J619" s="93"/>
      <c r="K619" s="19"/>
    </row>
    <row r="620" spans="3:11" ht="13.5" customHeight="1" x14ac:dyDescent="0.2">
      <c r="C620" s="52"/>
      <c r="D620" s="92"/>
      <c r="E620" s="19"/>
      <c r="F620" s="19"/>
      <c r="G620" s="19"/>
      <c r="H620" s="19"/>
      <c r="I620" s="92"/>
      <c r="J620" s="93"/>
      <c r="K620" s="19"/>
    </row>
    <row r="621" spans="3:11" ht="13.5" customHeight="1" x14ac:dyDescent="0.2">
      <c r="C621" s="52"/>
      <c r="D621" s="92"/>
      <c r="E621" s="19"/>
      <c r="F621" s="19"/>
      <c r="G621" s="19"/>
      <c r="H621" s="19"/>
      <c r="I621" s="92"/>
      <c r="J621" s="93"/>
      <c r="K621" s="19"/>
    </row>
    <row r="622" spans="3:11" ht="13.5" customHeight="1" x14ac:dyDescent="0.2">
      <c r="C622" s="52"/>
      <c r="D622" s="92"/>
      <c r="E622" s="19"/>
      <c r="F622" s="19"/>
      <c r="G622" s="19"/>
      <c r="H622" s="19"/>
      <c r="I622" s="92"/>
      <c r="J622" s="93"/>
      <c r="K622" s="19"/>
    </row>
    <row r="623" spans="3:11" ht="13.5" customHeight="1" x14ac:dyDescent="0.2">
      <c r="C623" s="52"/>
      <c r="D623" s="92"/>
      <c r="E623" s="19"/>
      <c r="F623" s="19"/>
      <c r="G623" s="19"/>
      <c r="H623" s="19"/>
      <c r="I623" s="92"/>
      <c r="J623" s="93"/>
      <c r="K623" s="19"/>
    </row>
    <row r="624" spans="3:11" ht="13.5" customHeight="1" x14ac:dyDescent="0.2">
      <c r="C624" s="52"/>
      <c r="D624" s="92"/>
      <c r="E624" s="19"/>
      <c r="F624" s="19"/>
      <c r="G624" s="19"/>
      <c r="H624" s="19"/>
      <c r="I624" s="92"/>
      <c r="J624" s="93"/>
      <c r="K624" s="19"/>
    </row>
    <row r="625" spans="3:11" ht="13.5" customHeight="1" x14ac:dyDescent="0.2">
      <c r="C625" s="52"/>
      <c r="D625" s="92"/>
      <c r="E625" s="19"/>
      <c r="F625" s="19"/>
      <c r="G625" s="19"/>
      <c r="H625" s="19"/>
      <c r="I625" s="92"/>
      <c r="J625" s="93"/>
      <c r="K625" s="19"/>
    </row>
    <row r="626" spans="3:11" ht="13.5" customHeight="1" x14ac:dyDescent="0.2">
      <c r="C626" s="52"/>
      <c r="D626" s="92"/>
      <c r="E626" s="19"/>
      <c r="F626" s="19"/>
      <c r="G626" s="19"/>
      <c r="H626" s="19"/>
      <c r="I626" s="92"/>
      <c r="J626" s="93"/>
      <c r="K626" s="19"/>
    </row>
    <row r="627" spans="3:11" ht="13.5" customHeight="1" x14ac:dyDescent="0.2">
      <c r="C627" s="52"/>
      <c r="D627" s="92"/>
      <c r="E627" s="19"/>
      <c r="F627" s="19"/>
      <c r="G627" s="19"/>
      <c r="H627" s="19"/>
      <c r="I627" s="92"/>
      <c r="J627" s="93"/>
      <c r="K627" s="19"/>
    </row>
    <row r="628" spans="3:11" ht="13.5" customHeight="1" x14ac:dyDescent="0.2">
      <c r="C628" s="52"/>
      <c r="D628" s="92"/>
      <c r="E628" s="19"/>
      <c r="F628" s="19"/>
      <c r="G628" s="19"/>
      <c r="H628" s="19"/>
      <c r="I628" s="92"/>
      <c r="J628" s="93"/>
      <c r="K628" s="19"/>
    </row>
    <row r="629" spans="3:11" ht="13.5" customHeight="1" x14ac:dyDescent="0.2">
      <c r="C629" s="52"/>
      <c r="D629" s="92"/>
      <c r="E629" s="19"/>
      <c r="F629" s="19"/>
      <c r="G629" s="19"/>
      <c r="H629" s="19"/>
      <c r="I629" s="92"/>
      <c r="J629" s="93"/>
      <c r="K629" s="19"/>
    </row>
    <row r="630" spans="3:11" ht="13.5" customHeight="1" x14ac:dyDescent="0.2">
      <c r="C630" s="52"/>
      <c r="D630" s="92"/>
      <c r="E630" s="19"/>
      <c r="F630" s="19"/>
      <c r="G630" s="19"/>
      <c r="H630" s="19"/>
      <c r="I630" s="92"/>
      <c r="J630" s="93"/>
      <c r="K630" s="19"/>
    </row>
    <row r="631" spans="3:11" ht="13.5" customHeight="1" x14ac:dyDescent="0.2">
      <c r="C631" s="52"/>
      <c r="D631" s="92"/>
      <c r="E631" s="19"/>
      <c r="F631" s="19"/>
      <c r="G631" s="19"/>
      <c r="H631" s="19"/>
      <c r="I631" s="92"/>
      <c r="J631" s="93"/>
      <c r="K631" s="19"/>
    </row>
    <row r="632" spans="3:11" ht="13.5" customHeight="1" x14ac:dyDescent="0.2">
      <c r="C632" s="52"/>
      <c r="D632" s="92"/>
      <c r="E632" s="19"/>
      <c r="F632" s="19"/>
      <c r="G632" s="19"/>
      <c r="H632" s="19"/>
      <c r="I632" s="92"/>
      <c r="J632" s="93"/>
      <c r="K632" s="19"/>
    </row>
    <row r="633" spans="3:11" ht="13.5" customHeight="1" x14ac:dyDescent="0.2">
      <c r="C633" s="52"/>
      <c r="D633" s="92"/>
      <c r="E633" s="19"/>
      <c r="F633" s="19"/>
      <c r="G633" s="19"/>
      <c r="H633" s="19"/>
      <c r="I633" s="92"/>
      <c r="J633" s="93"/>
      <c r="K633" s="19"/>
    </row>
    <row r="634" spans="3:11" ht="13.5" customHeight="1" x14ac:dyDescent="0.2">
      <c r="C634" s="52"/>
      <c r="D634" s="92"/>
      <c r="E634" s="19"/>
      <c r="F634" s="19"/>
      <c r="G634" s="19"/>
      <c r="H634" s="19"/>
      <c r="I634" s="92"/>
      <c r="J634" s="93"/>
      <c r="K634" s="19"/>
    </row>
    <row r="635" spans="3:11" ht="13.5" customHeight="1" x14ac:dyDescent="0.2">
      <c r="C635" s="52"/>
      <c r="D635" s="92"/>
      <c r="E635" s="19"/>
      <c r="F635" s="19"/>
      <c r="G635" s="19"/>
      <c r="H635" s="19"/>
      <c r="I635" s="92"/>
      <c r="J635" s="93"/>
      <c r="K635" s="19"/>
    </row>
    <row r="636" spans="3:11" ht="13.5" customHeight="1" x14ac:dyDescent="0.2">
      <c r="C636" s="52"/>
      <c r="D636" s="92"/>
      <c r="E636" s="19"/>
      <c r="F636" s="19"/>
      <c r="G636" s="19"/>
      <c r="H636" s="19"/>
      <c r="I636" s="92"/>
      <c r="J636" s="93"/>
      <c r="K636" s="19"/>
    </row>
    <row r="637" spans="3:11" ht="13.5" customHeight="1" x14ac:dyDescent="0.2">
      <c r="C637" s="52"/>
      <c r="D637" s="92"/>
      <c r="E637" s="19"/>
      <c r="F637" s="19"/>
      <c r="G637" s="19"/>
      <c r="H637" s="19"/>
      <c r="I637" s="92"/>
      <c r="J637" s="93"/>
      <c r="K637" s="19"/>
    </row>
    <row r="638" spans="3:11" ht="13.5" customHeight="1" x14ac:dyDescent="0.2">
      <c r="C638" s="52"/>
      <c r="D638" s="92"/>
      <c r="E638" s="19"/>
      <c r="F638" s="19"/>
      <c r="G638" s="19"/>
      <c r="H638" s="19"/>
      <c r="I638" s="92"/>
      <c r="J638" s="93"/>
      <c r="K638" s="19"/>
    </row>
    <row r="639" spans="3:11" ht="13.5" customHeight="1" x14ac:dyDescent="0.2">
      <c r="C639" s="52"/>
      <c r="D639" s="92"/>
      <c r="E639" s="19"/>
      <c r="F639" s="19"/>
      <c r="G639" s="19"/>
      <c r="H639" s="19"/>
      <c r="I639" s="92"/>
      <c r="J639" s="93"/>
      <c r="K639" s="19"/>
    </row>
    <row r="640" spans="3:11" ht="13.5" customHeight="1" x14ac:dyDescent="0.2">
      <c r="C640" s="52"/>
      <c r="D640" s="92"/>
      <c r="E640" s="19"/>
      <c r="F640" s="19"/>
      <c r="G640" s="19"/>
      <c r="H640" s="19"/>
      <c r="I640" s="92"/>
      <c r="J640" s="93"/>
      <c r="K640" s="19"/>
    </row>
    <row r="641" spans="3:11" ht="13.5" customHeight="1" x14ac:dyDescent="0.2">
      <c r="C641" s="52"/>
      <c r="D641" s="92"/>
      <c r="E641" s="19"/>
      <c r="F641" s="19"/>
      <c r="G641" s="19"/>
      <c r="H641" s="19"/>
      <c r="I641" s="92"/>
      <c r="J641" s="93"/>
      <c r="K641" s="19"/>
    </row>
    <row r="642" spans="3:11" ht="13.5" customHeight="1" x14ac:dyDescent="0.2">
      <c r="C642" s="52"/>
      <c r="D642" s="92"/>
      <c r="E642" s="19"/>
      <c r="F642" s="19"/>
      <c r="G642" s="19"/>
      <c r="H642" s="19"/>
      <c r="I642" s="92"/>
      <c r="J642" s="93"/>
      <c r="K642" s="19"/>
    </row>
    <row r="643" spans="3:11" ht="13.5" customHeight="1" x14ac:dyDescent="0.2">
      <c r="C643" s="52"/>
      <c r="D643" s="92"/>
      <c r="E643" s="19"/>
      <c r="F643" s="19"/>
      <c r="G643" s="19"/>
      <c r="H643" s="19"/>
      <c r="I643" s="92"/>
      <c r="J643" s="93"/>
      <c r="K643" s="19"/>
    </row>
    <row r="644" spans="3:11" ht="13.5" customHeight="1" x14ac:dyDescent="0.2">
      <c r="C644" s="52"/>
      <c r="D644" s="92"/>
      <c r="E644" s="19"/>
      <c r="F644" s="19"/>
      <c r="G644" s="19"/>
      <c r="H644" s="19"/>
      <c r="I644" s="92"/>
      <c r="J644" s="93"/>
      <c r="K644" s="19"/>
    </row>
    <row r="645" spans="3:11" ht="13.5" customHeight="1" x14ac:dyDescent="0.2">
      <c r="C645" s="52"/>
      <c r="D645" s="92"/>
      <c r="E645" s="19"/>
      <c r="F645" s="19"/>
      <c r="G645" s="19"/>
      <c r="H645" s="19"/>
      <c r="I645" s="92"/>
      <c r="J645" s="93"/>
      <c r="K645" s="19"/>
    </row>
    <row r="646" spans="3:11" ht="13.5" customHeight="1" x14ac:dyDescent="0.2">
      <c r="C646" s="52"/>
      <c r="D646" s="92"/>
      <c r="E646" s="19"/>
      <c r="F646" s="19"/>
      <c r="G646" s="19"/>
      <c r="H646" s="19"/>
      <c r="I646" s="92"/>
      <c r="J646" s="93"/>
      <c r="K646" s="19"/>
    </row>
    <row r="647" spans="3:11" ht="13.5" customHeight="1" x14ac:dyDescent="0.2">
      <c r="C647" s="52"/>
      <c r="D647" s="92"/>
      <c r="E647" s="19"/>
      <c r="F647" s="19"/>
      <c r="G647" s="19"/>
      <c r="H647" s="19"/>
      <c r="I647" s="92"/>
      <c r="J647" s="93"/>
      <c r="K647" s="19"/>
    </row>
    <row r="648" spans="3:11" ht="13.5" customHeight="1" x14ac:dyDescent="0.2">
      <c r="C648" s="52"/>
      <c r="D648" s="92"/>
      <c r="E648" s="19"/>
      <c r="F648" s="19"/>
      <c r="G648" s="19"/>
      <c r="H648" s="19"/>
      <c r="I648" s="92"/>
      <c r="J648" s="93"/>
      <c r="K648" s="19"/>
    </row>
    <row r="649" spans="3:11" ht="13.5" customHeight="1" x14ac:dyDescent="0.2">
      <c r="C649" s="52"/>
      <c r="D649" s="92"/>
      <c r="E649" s="19"/>
      <c r="F649" s="19"/>
      <c r="G649" s="19"/>
      <c r="H649" s="19"/>
      <c r="I649" s="92"/>
      <c r="J649" s="93"/>
      <c r="K649" s="19"/>
    </row>
    <row r="650" spans="3:11" ht="13.5" customHeight="1" x14ac:dyDescent="0.2">
      <c r="C650" s="52"/>
      <c r="D650" s="92"/>
      <c r="E650" s="19"/>
      <c r="F650" s="19"/>
      <c r="G650" s="19"/>
      <c r="H650" s="19"/>
      <c r="I650" s="92"/>
      <c r="J650" s="93"/>
      <c r="K650" s="19"/>
    </row>
    <row r="651" spans="3:11" ht="13.5" customHeight="1" x14ac:dyDescent="0.2">
      <c r="C651" s="52"/>
      <c r="D651" s="92"/>
      <c r="I651" s="92"/>
      <c r="J651" s="93"/>
    </row>
    <row r="652" spans="3:11" ht="13.5" customHeight="1" x14ac:dyDescent="0.2">
      <c r="C652" s="52"/>
      <c r="D652" s="92"/>
      <c r="I652" s="92"/>
      <c r="J652" s="93"/>
    </row>
    <row r="653" spans="3:11" ht="13.5" customHeight="1" x14ac:dyDescent="0.2">
      <c r="C653" s="52"/>
      <c r="D653" s="92"/>
      <c r="I653" s="92"/>
      <c r="J653" s="93"/>
    </row>
    <row r="654" spans="3:11" ht="13.5" customHeight="1" x14ac:dyDescent="0.2">
      <c r="C654" s="52"/>
      <c r="D654" s="92"/>
      <c r="I654" s="92"/>
      <c r="J654" s="93"/>
    </row>
    <row r="655" spans="3:11" ht="13.5" customHeight="1" x14ac:dyDescent="0.2">
      <c r="C655" s="52"/>
      <c r="D655" s="92"/>
      <c r="I655" s="92"/>
      <c r="J655" s="93"/>
    </row>
    <row r="656" spans="3:11" ht="13.5" customHeight="1" x14ac:dyDescent="0.2">
      <c r="C656" s="52"/>
      <c r="D656" s="92"/>
      <c r="I656" s="92"/>
      <c r="J656" s="93"/>
    </row>
    <row r="657" spans="3:10" ht="13.5" customHeight="1" x14ac:dyDescent="0.2">
      <c r="C657" s="52"/>
      <c r="D657" s="92"/>
      <c r="I657" s="92"/>
      <c r="J657" s="93"/>
    </row>
    <row r="658" spans="3:10" ht="13.5" customHeight="1" x14ac:dyDescent="0.2">
      <c r="C658" s="52"/>
      <c r="D658" s="92"/>
      <c r="I658" s="92"/>
      <c r="J658" s="93"/>
    </row>
    <row r="659" spans="3:10" ht="13.5" customHeight="1" x14ac:dyDescent="0.2">
      <c r="C659" s="52"/>
      <c r="D659" s="92"/>
      <c r="I659" s="92"/>
      <c r="J659" s="93"/>
    </row>
    <row r="660" spans="3:10" ht="13.5" customHeight="1" x14ac:dyDescent="0.2">
      <c r="C660" s="52"/>
      <c r="D660" s="92"/>
      <c r="I660" s="92"/>
      <c r="J660" s="93"/>
    </row>
    <row r="661" spans="3:10" ht="13.5" customHeight="1" x14ac:dyDescent="0.2">
      <c r="C661" s="52"/>
      <c r="D661" s="92"/>
      <c r="I661" s="92"/>
      <c r="J661" s="93"/>
    </row>
    <row r="662" spans="3:10" ht="13.5" customHeight="1" x14ac:dyDescent="0.2">
      <c r="C662" s="52"/>
      <c r="D662" s="92"/>
      <c r="I662" s="92"/>
      <c r="J662" s="93"/>
    </row>
    <row r="663" spans="3:10" ht="13.5" customHeight="1" x14ac:dyDescent="0.2">
      <c r="C663" s="52"/>
      <c r="D663" s="92"/>
      <c r="I663" s="92"/>
      <c r="J663" s="93"/>
    </row>
    <row r="664" spans="3:10" ht="13.5" customHeight="1" x14ac:dyDescent="0.2">
      <c r="C664" s="52"/>
      <c r="D664" s="92"/>
      <c r="I664" s="92"/>
      <c r="J664" s="93"/>
    </row>
    <row r="665" spans="3:10" ht="13.5" customHeight="1" x14ac:dyDescent="0.2">
      <c r="C665" s="52"/>
      <c r="D665" s="92"/>
      <c r="I665" s="92"/>
      <c r="J665" s="93"/>
    </row>
    <row r="666" spans="3:10" ht="13.5" customHeight="1" x14ac:dyDescent="0.2">
      <c r="C666" s="52"/>
      <c r="D666" s="92"/>
      <c r="I666" s="92"/>
      <c r="J666" s="93"/>
    </row>
    <row r="667" spans="3:10" ht="13.5" customHeight="1" x14ac:dyDescent="0.2">
      <c r="C667" s="52"/>
      <c r="D667" s="92"/>
      <c r="I667" s="92"/>
      <c r="J667" s="93"/>
    </row>
    <row r="668" spans="3:10" ht="13.5" customHeight="1" x14ac:dyDescent="0.2">
      <c r="C668" s="52"/>
      <c r="D668" s="92"/>
      <c r="I668" s="92"/>
      <c r="J668" s="93"/>
    </row>
    <row r="669" spans="3:10" ht="13.5" customHeight="1" x14ac:dyDescent="0.2">
      <c r="C669" s="52"/>
      <c r="D669" s="92"/>
      <c r="I669" s="92"/>
      <c r="J669" s="93"/>
    </row>
    <row r="670" spans="3:10" ht="13.5" customHeight="1" x14ac:dyDescent="0.2">
      <c r="C670" s="52"/>
      <c r="D670" s="92"/>
      <c r="I670" s="92"/>
      <c r="J670" s="93"/>
    </row>
    <row r="671" spans="3:10" ht="13.5" customHeight="1" x14ac:dyDescent="0.2">
      <c r="C671" s="52"/>
      <c r="D671" s="92"/>
      <c r="I671" s="92"/>
      <c r="J671" s="93"/>
    </row>
    <row r="672" spans="3:10" ht="13.5" customHeight="1" x14ac:dyDescent="0.2">
      <c r="C672" s="52"/>
      <c r="D672" s="92"/>
      <c r="I672" s="92"/>
      <c r="J672" s="93"/>
    </row>
    <row r="673" spans="3:10" ht="13.5" customHeight="1" x14ac:dyDescent="0.2">
      <c r="C673" s="52"/>
      <c r="D673" s="92"/>
      <c r="I673" s="92"/>
      <c r="J673" s="93"/>
    </row>
    <row r="674" spans="3:10" ht="13.5" customHeight="1" x14ac:dyDescent="0.2">
      <c r="C674" s="52"/>
      <c r="D674" s="92"/>
      <c r="I674" s="92"/>
      <c r="J674" s="93"/>
    </row>
    <row r="675" spans="3:10" ht="13.5" customHeight="1" x14ac:dyDescent="0.2">
      <c r="C675" s="52"/>
      <c r="D675" s="92"/>
      <c r="I675" s="92"/>
      <c r="J675" s="93"/>
    </row>
    <row r="676" spans="3:10" ht="13.5" customHeight="1" x14ac:dyDescent="0.2">
      <c r="C676" s="52"/>
      <c r="D676" s="92"/>
      <c r="I676" s="92"/>
      <c r="J676" s="93"/>
    </row>
    <row r="677" spans="3:10" ht="13.5" customHeight="1" x14ac:dyDescent="0.2">
      <c r="C677" s="52"/>
      <c r="D677" s="92"/>
      <c r="I677" s="92"/>
      <c r="J677" s="93"/>
    </row>
    <row r="678" spans="3:10" ht="13.5" customHeight="1" x14ac:dyDescent="0.2">
      <c r="C678" s="52"/>
      <c r="D678" s="92"/>
      <c r="I678" s="92"/>
      <c r="J678" s="93"/>
    </row>
    <row r="679" spans="3:10" ht="13.5" customHeight="1" x14ac:dyDescent="0.2">
      <c r="C679" s="52"/>
      <c r="D679" s="92"/>
      <c r="I679" s="92"/>
      <c r="J679" s="93"/>
    </row>
    <row r="680" spans="3:10" ht="13.5" customHeight="1" x14ac:dyDescent="0.2">
      <c r="C680" s="52"/>
      <c r="D680" s="92"/>
      <c r="I680" s="92"/>
      <c r="J680" s="93"/>
    </row>
    <row r="681" spans="3:10" ht="13.5" customHeight="1" x14ac:dyDescent="0.2">
      <c r="C681" s="52"/>
      <c r="D681" s="92"/>
      <c r="I681" s="92"/>
      <c r="J681" s="93"/>
    </row>
    <row r="682" spans="3:10" ht="13.5" customHeight="1" x14ac:dyDescent="0.2">
      <c r="C682" s="52"/>
      <c r="D682" s="92"/>
      <c r="I682" s="92"/>
      <c r="J682" s="93"/>
    </row>
    <row r="683" spans="3:10" ht="13.5" customHeight="1" x14ac:dyDescent="0.2">
      <c r="C683" s="52"/>
      <c r="D683" s="92"/>
      <c r="I683" s="92"/>
      <c r="J683" s="93"/>
    </row>
    <row r="684" spans="3:10" ht="13.5" customHeight="1" x14ac:dyDescent="0.2">
      <c r="C684" s="52"/>
      <c r="D684" s="92"/>
      <c r="I684" s="92"/>
      <c r="J684" s="93"/>
    </row>
    <row r="685" spans="3:10" ht="13.5" customHeight="1" x14ac:dyDescent="0.2">
      <c r="C685" s="52"/>
      <c r="D685" s="92"/>
      <c r="I685" s="92"/>
      <c r="J685" s="93"/>
    </row>
    <row r="686" spans="3:10" ht="13.5" customHeight="1" x14ac:dyDescent="0.2">
      <c r="C686" s="52"/>
      <c r="D686" s="92"/>
      <c r="I686" s="92"/>
      <c r="J686" s="93"/>
    </row>
    <row r="687" spans="3:10" ht="13.5" customHeight="1" x14ac:dyDescent="0.2">
      <c r="C687" s="52"/>
      <c r="D687" s="92"/>
      <c r="I687" s="92"/>
      <c r="J687" s="93"/>
    </row>
    <row r="688" spans="3:10" ht="13.5" customHeight="1" x14ac:dyDescent="0.2">
      <c r="C688" s="52"/>
      <c r="D688" s="92"/>
      <c r="I688" s="92"/>
      <c r="J688" s="93"/>
    </row>
    <row r="689" spans="3:10" ht="13.5" customHeight="1" x14ac:dyDescent="0.2">
      <c r="C689" s="52"/>
      <c r="D689" s="92"/>
      <c r="I689" s="92"/>
      <c r="J689" s="93"/>
    </row>
    <row r="690" spans="3:10" ht="13.5" customHeight="1" x14ac:dyDescent="0.2">
      <c r="C690" s="52"/>
      <c r="D690" s="92"/>
      <c r="I690" s="92"/>
      <c r="J690" s="93"/>
    </row>
    <row r="691" spans="3:10" ht="13.5" customHeight="1" x14ac:dyDescent="0.2">
      <c r="C691" s="52"/>
      <c r="D691" s="92"/>
      <c r="I691" s="92"/>
      <c r="J691" s="93"/>
    </row>
    <row r="692" spans="3:10" ht="13.5" customHeight="1" x14ac:dyDescent="0.2">
      <c r="C692" s="52"/>
      <c r="D692" s="92"/>
      <c r="I692" s="92"/>
      <c r="J692" s="93"/>
    </row>
    <row r="693" spans="3:10" ht="13.5" customHeight="1" x14ac:dyDescent="0.2">
      <c r="C693" s="52"/>
      <c r="D693" s="92"/>
      <c r="I693" s="92"/>
      <c r="J693" s="93"/>
    </row>
    <row r="694" spans="3:10" ht="13.5" customHeight="1" x14ac:dyDescent="0.2">
      <c r="C694" s="52"/>
      <c r="D694" s="92"/>
      <c r="I694" s="92"/>
      <c r="J694" s="93"/>
    </row>
    <row r="695" spans="3:10" ht="13.5" customHeight="1" x14ac:dyDescent="0.2">
      <c r="C695" s="52"/>
      <c r="D695" s="92"/>
      <c r="I695" s="92"/>
      <c r="J695" s="93"/>
    </row>
    <row r="696" spans="3:10" ht="13.5" customHeight="1" x14ac:dyDescent="0.2">
      <c r="C696" s="52"/>
      <c r="D696" s="92"/>
      <c r="I696" s="92"/>
      <c r="J696" s="93"/>
    </row>
    <row r="697" spans="3:10" ht="13.5" customHeight="1" x14ac:dyDescent="0.2">
      <c r="C697" s="52"/>
      <c r="D697" s="92"/>
      <c r="I697" s="92"/>
      <c r="J697" s="93"/>
    </row>
    <row r="698" spans="3:10" ht="13.5" customHeight="1" x14ac:dyDescent="0.2">
      <c r="C698" s="52"/>
      <c r="D698" s="92"/>
      <c r="I698" s="92"/>
      <c r="J698" s="93"/>
    </row>
    <row r="699" spans="3:10" ht="13.5" customHeight="1" x14ac:dyDescent="0.2">
      <c r="C699" s="52"/>
      <c r="D699" s="92"/>
      <c r="I699" s="92"/>
      <c r="J699" s="93"/>
    </row>
    <row r="700" spans="3:10" ht="13.5" customHeight="1" x14ac:dyDescent="0.2">
      <c r="C700" s="52"/>
      <c r="D700" s="92"/>
      <c r="I700" s="92"/>
      <c r="J700" s="93"/>
    </row>
    <row r="701" spans="3:10" ht="13.5" customHeight="1" x14ac:dyDescent="0.2">
      <c r="C701" s="52"/>
      <c r="D701" s="92"/>
      <c r="I701" s="92"/>
      <c r="J701" s="93"/>
    </row>
    <row r="702" spans="3:10" ht="13.5" customHeight="1" x14ac:dyDescent="0.2">
      <c r="C702" s="52"/>
      <c r="D702" s="92"/>
      <c r="I702" s="92"/>
      <c r="J702" s="93"/>
    </row>
    <row r="703" spans="3:10" ht="13.5" customHeight="1" x14ac:dyDescent="0.2">
      <c r="C703" s="52"/>
      <c r="D703" s="92"/>
      <c r="I703" s="92"/>
      <c r="J703" s="93"/>
    </row>
    <row r="704" spans="3:10" ht="13.5" customHeight="1" x14ac:dyDescent="0.2">
      <c r="C704" s="52"/>
      <c r="D704" s="92"/>
      <c r="I704" s="92"/>
      <c r="J704" s="93"/>
    </row>
    <row r="705" spans="3:10" ht="13.5" customHeight="1" x14ac:dyDescent="0.2">
      <c r="C705" s="52"/>
      <c r="D705" s="92"/>
      <c r="I705" s="92"/>
      <c r="J705" s="93"/>
    </row>
    <row r="706" spans="3:10" ht="13.5" customHeight="1" x14ac:dyDescent="0.2">
      <c r="C706" s="52"/>
      <c r="D706" s="92"/>
      <c r="I706" s="92"/>
      <c r="J706" s="93"/>
    </row>
    <row r="707" spans="3:10" ht="13.5" customHeight="1" x14ac:dyDescent="0.2">
      <c r="C707" s="52"/>
      <c r="D707" s="92"/>
      <c r="I707" s="92"/>
      <c r="J707" s="93"/>
    </row>
    <row r="708" spans="3:10" ht="13.5" customHeight="1" x14ac:dyDescent="0.2">
      <c r="C708" s="52"/>
      <c r="D708" s="92"/>
      <c r="I708" s="92"/>
      <c r="J708" s="93"/>
    </row>
    <row r="709" spans="3:10" ht="13.5" customHeight="1" x14ac:dyDescent="0.2">
      <c r="C709" s="52"/>
      <c r="D709" s="92"/>
      <c r="I709" s="92"/>
      <c r="J709" s="93"/>
    </row>
    <row r="710" spans="3:10" ht="13.5" customHeight="1" x14ac:dyDescent="0.2">
      <c r="C710" s="52"/>
      <c r="D710" s="92"/>
      <c r="I710" s="92"/>
      <c r="J710" s="93"/>
    </row>
    <row r="711" spans="3:10" ht="13.5" customHeight="1" x14ac:dyDescent="0.2">
      <c r="C711" s="52"/>
      <c r="D711" s="92"/>
      <c r="I711" s="92"/>
      <c r="J711" s="93"/>
    </row>
    <row r="712" spans="3:10" ht="13.5" customHeight="1" x14ac:dyDescent="0.2">
      <c r="C712" s="52"/>
      <c r="D712" s="92"/>
      <c r="I712" s="92"/>
      <c r="J712" s="93"/>
    </row>
    <row r="713" spans="3:10" ht="13.5" customHeight="1" x14ac:dyDescent="0.2">
      <c r="C713" s="52"/>
      <c r="D713" s="92"/>
      <c r="I713" s="92"/>
      <c r="J713" s="93"/>
    </row>
    <row r="714" spans="3:10" ht="13.5" customHeight="1" x14ac:dyDescent="0.2">
      <c r="C714" s="52"/>
      <c r="D714" s="92"/>
      <c r="I714" s="92"/>
      <c r="J714" s="93"/>
    </row>
    <row r="715" spans="3:10" ht="13.5" customHeight="1" x14ac:dyDescent="0.2">
      <c r="C715" s="52"/>
      <c r="D715" s="92"/>
      <c r="I715" s="92"/>
      <c r="J715" s="93"/>
    </row>
    <row r="716" spans="3:10" ht="13.5" customHeight="1" x14ac:dyDescent="0.2">
      <c r="C716" s="52"/>
      <c r="D716" s="92"/>
      <c r="I716" s="92"/>
      <c r="J716" s="93"/>
    </row>
    <row r="717" spans="3:10" ht="13.5" customHeight="1" x14ac:dyDescent="0.2">
      <c r="C717" s="52"/>
      <c r="D717" s="92"/>
      <c r="I717" s="92"/>
      <c r="J717" s="93"/>
    </row>
    <row r="718" spans="3:10" ht="13.5" customHeight="1" x14ac:dyDescent="0.2">
      <c r="C718" s="52"/>
      <c r="D718" s="92"/>
      <c r="I718" s="92"/>
      <c r="J718" s="93"/>
    </row>
    <row r="719" spans="3:10" ht="13.5" customHeight="1" x14ac:dyDescent="0.2">
      <c r="C719" s="52"/>
      <c r="D719" s="92"/>
      <c r="I719" s="92"/>
      <c r="J719" s="93"/>
    </row>
    <row r="720" spans="3:10" ht="13.5" customHeight="1" x14ac:dyDescent="0.2">
      <c r="C720" s="52"/>
      <c r="D720" s="92"/>
      <c r="I720" s="92"/>
      <c r="J720" s="93"/>
    </row>
    <row r="721" spans="3:10" ht="13.5" customHeight="1" x14ac:dyDescent="0.2">
      <c r="C721" s="52"/>
      <c r="D721" s="92"/>
      <c r="I721" s="92"/>
      <c r="J721" s="93"/>
    </row>
    <row r="722" spans="3:10" ht="13.5" customHeight="1" x14ac:dyDescent="0.2">
      <c r="C722" s="52"/>
      <c r="D722" s="92"/>
      <c r="I722" s="92"/>
      <c r="J722" s="93"/>
    </row>
    <row r="723" spans="3:10" ht="13.5" customHeight="1" x14ac:dyDescent="0.2">
      <c r="C723" s="52"/>
      <c r="D723" s="92"/>
      <c r="I723" s="92"/>
      <c r="J723" s="93"/>
    </row>
    <row r="724" spans="3:10" ht="13.5" customHeight="1" x14ac:dyDescent="0.2">
      <c r="C724" s="52"/>
      <c r="D724" s="92"/>
      <c r="I724" s="92"/>
      <c r="J724" s="93"/>
    </row>
    <row r="725" spans="3:10" ht="13.5" customHeight="1" x14ac:dyDescent="0.2">
      <c r="C725" s="52"/>
      <c r="D725" s="92"/>
      <c r="I725" s="92"/>
      <c r="J725" s="93"/>
    </row>
    <row r="726" spans="3:10" ht="13.5" customHeight="1" x14ac:dyDescent="0.2">
      <c r="C726" s="52"/>
      <c r="D726" s="92"/>
      <c r="I726" s="92"/>
      <c r="J726" s="93"/>
    </row>
    <row r="727" spans="3:10" ht="13.5" customHeight="1" x14ac:dyDescent="0.2">
      <c r="C727" s="52"/>
      <c r="D727" s="92"/>
      <c r="I727" s="92"/>
      <c r="J727" s="93"/>
    </row>
    <row r="728" spans="3:10" ht="13.5" customHeight="1" x14ac:dyDescent="0.2">
      <c r="C728" s="52"/>
      <c r="D728" s="92"/>
      <c r="I728" s="92"/>
      <c r="J728" s="93"/>
    </row>
    <row r="729" spans="3:10" ht="13.5" customHeight="1" x14ac:dyDescent="0.2">
      <c r="C729" s="52"/>
      <c r="D729" s="92"/>
      <c r="I729" s="92"/>
      <c r="J729" s="93"/>
    </row>
    <row r="730" spans="3:10" ht="13.5" customHeight="1" x14ac:dyDescent="0.2">
      <c r="C730" s="52"/>
      <c r="D730" s="92"/>
      <c r="I730" s="92"/>
      <c r="J730" s="93"/>
    </row>
    <row r="731" spans="3:10" ht="13.5" customHeight="1" x14ac:dyDescent="0.2">
      <c r="C731" s="52"/>
      <c r="D731" s="92"/>
      <c r="I731" s="92"/>
      <c r="J731" s="93"/>
    </row>
    <row r="732" spans="3:10" ht="13.5" customHeight="1" x14ac:dyDescent="0.2">
      <c r="C732" s="52"/>
      <c r="D732" s="92"/>
      <c r="I732" s="92"/>
      <c r="J732" s="93"/>
    </row>
    <row r="733" spans="3:10" ht="13.5" customHeight="1" x14ac:dyDescent="0.2">
      <c r="C733" s="52"/>
      <c r="D733" s="92"/>
      <c r="I733" s="92"/>
      <c r="J733" s="93"/>
    </row>
    <row r="734" spans="3:10" ht="13.5" customHeight="1" x14ac:dyDescent="0.2">
      <c r="C734" s="52"/>
      <c r="D734" s="92"/>
      <c r="I734" s="92"/>
      <c r="J734" s="93"/>
    </row>
    <row r="735" spans="3:10" ht="13.5" customHeight="1" x14ac:dyDescent="0.2">
      <c r="C735" s="52"/>
      <c r="D735" s="92"/>
      <c r="I735" s="92"/>
      <c r="J735" s="93"/>
    </row>
    <row r="736" spans="3:10" ht="13.5" customHeight="1" x14ac:dyDescent="0.2">
      <c r="C736" s="52"/>
      <c r="D736" s="92"/>
      <c r="I736" s="92"/>
      <c r="J736" s="93"/>
    </row>
    <row r="737" spans="3:10" ht="13.5" customHeight="1" x14ac:dyDescent="0.2">
      <c r="C737" s="52"/>
      <c r="D737" s="92"/>
      <c r="I737" s="92"/>
      <c r="J737" s="93"/>
    </row>
    <row r="738" spans="3:10" ht="13.5" customHeight="1" x14ac:dyDescent="0.2">
      <c r="C738" s="52"/>
      <c r="D738" s="92"/>
      <c r="I738" s="92"/>
      <c r="J738" s="93"/>
    </row>
    <row r="739" spans="3:10" ht="13.5" customHeight="1" x14ac:dyDescent="0.2">
      <c r="C739" s="52"/>
      <c r="D739" s="92"/>
      <c r="I739" s="92"/>
      <c r="J739" s="93"/>
    </row>
    <row r="740" spans="3:10" ht="13.5" customHeight="1" x14ac:dyDescent="0.2">
      <c r="C740" s="52"/>
      <c r="D740" s="92"/>
      <c r="I740" s="92"/>
      <c r="J740" s="93"/>
    </row>
    <row r="741" spans="3:10" ht="13.5" customHeight="1" x14ac:dyDescent="0.2">
      <c r="C741" s="52"/>
      <c r="D741" s="92"/>
      <c r="I741" s="92"/>
      <c r="J741" s="93"/>
    </row>
    <row r="742" spans="3:10" ht="13.5" customHeight="1" x14ac:dyDescent="0.2">
      <c r="C742" s="52"/>
      <c r="D742" s="92"/>
      <c r="I742" s="92"/>
      <c r="J742" s="93"/>
    </row>
    <row r="743" spans="3:10" ht="13.5" customHeight="1" x14ac:dyDescent="0.2">
      <c r="C743" s="52"/>
      <c r="D743" s="92"/>
      <c r="I743" s="92"/>
      <c r="J743" s="93"/>
    </row>
    <row r="744" spans="3:10" ht="13.5" customHeight="1" x14ac:dyDescent="0.2">
      <c r="C744" s="52"/>
      <c r="D744" s="92"/>
      <c r="I744" s="92"/>
      <c r="J744" s="93"/>
    </row>
    <row r="745" spans="3:10" ht="13.5" customHeight="1" x14ac:dyDescent="0.2">
      <c r="C745" s="52"/>
      <c r="D745" s="92"/>
      <c r="I745" s="92"/>
      <c r="J745" s="93"/>
    </row>
    <row r="746" spans="3:10" ht="13.5" customHeight="1" x14ac:dyDescent="0.2">
      <c r="C746" s="52"/>
      <c r="D746" s="92"/>
      <c r="I746" s="92"/>
      <c r="J746" s="93"/>
    </row>
    <row r="747" spans="3:10" ht="13.5" customHeight="1" x14ac:dyDescent="0.2">
      <c r="C747" s="52"/>
      <c r="D747" s="92"/>
      <c r="I747" s="92"/>
      <c r="J747" s="93"/>
    </row>
    <row r="748" spans="3:10" ht="13.5" customHeight="1" x14ac:dyDescent="0.2">
      <c r="C748" s="52"/>
      <c r="D748" s="92"/>
      <c r="I748" s="92"/>
      <c r="J748" s="93"/>
    </row>
    <row r="749" spans="3:10" ht="13.5" customHeight="1" x14ac:dyDescent="0.2">
      <c r="C749" s="52"/>
      <c r="D749" s="92"/>
      <c r="I749" s="92"/>
      <c r="J749" s="93"/>
    </row>
    <row r="750" spans="3:10" ht="13.5" customHeight="1" x14ac:dyDescent="0.2">
      <c r="C750" s="52"/>
      <c r="D750" s="92"/>
      <c r="I750" s="92"/>
      <c r="J750" s="93"/>
    </row>
    <row r="751" spans="3:10" ht="13.5" customHeight="1" x14ac:dyDescent="0.2">
      <c r="C751" s="52"/>
      <c r="D751" s="92"/>
      <c r="I751" s="92"/>
      <c r="J751" s="93"/>
    </row>
    <row r="752" spans="3:10" ht="13.5" customHeight="1" x14ac:dyDescent="0.2">
      <c r="C752" s="52"/>
      <c r="D752" s="92"/>
      <c r="I752" s="92"/>
      <c r="J752" s="93"/>
    </row>
    <row r="753" spans="3:10" ht="13.5" customHeight="1" x14ac:dyDescent="0.2">
      <c r="C753" s="52"/>
      <c r="D753" s="92"/>
      <c r="I753" s="92"/>
      <c r="J753" s="93"/>
    </row>
    <row r="754" spans="3:10" ht="13.5" customHeight="1" x14ac:dyDescent="0.2">
      <c r="C754" s="52"/>
      <c r="D754" s="92"/>
      <c r="I754" s="92"/>
      <c r="J754" s="93"/>
    </row>
    <row r="755" spans="3:10" ht="13.5" customHeight="1" x14ac:dyDescent="0.2">
      <c r="C755" s="52"/>
      <c r="D755" s="92"/>
      <c r="I755" s="92"/>
      <c r="J755" s="93"/>
    </row>
    <row r="756" spans="3:10" ht="13.5" customHeight="1" x14ac:dyDescent="0.2">
      <c r="C756" s="52"/>
      <c r="D756" s="92"/>
      <c r="I756" s="92"/>
      <c r="J756" s="93"/>
    </row>
    <row r="757" spans="3:10" ht="13.5" customHeight="1" x14ac:dyDescent="0.2">
      <c r="C757" s="52"/>
      <c r="D757" s="92"/>
      <c r="I757" s="92"/>
      <c r="J757" s="93"/>
    </row>
    <row r="758" spans="3:10" ht="13.5" customHeight="1" x14ac:dyDescent="0.2">
      <c r="C758" s="52"/>
      <c r="D758" s="92"/>
      <c r="I758" s="92"/>
      <c r="J758" s="93"/>
    </row>
    <row r="759" spans="3:10" ht="13.5" customHeight="1" x14ac:dyDescent="0.2">
      <c r="C759" s="52"/>
      <c r="D759" s="92"/>
      <c r="I759" s="92"/>
      <c r="J759" s="93"/>
    </row>
    <row r="760" spans="3:10" ht="13.5" customHeight="1" x14ac:dyDescent="0.2">
      <c r="C760" s="52"/>
      <c r="D760" s="92"/>
      <c r="I760" s="92"/>
      <c r="J760" s="93"/>
    </row>
    <row r="761" spans="3:10" ht="13.5" customHeight="1" x14ac:dyDescent="0.2">
      <c r="C761" s="52"/>
      <c r="D761" s="92"/>
      <c r="I761" s="92"/>
      <c r="J761" s="93"/>
    </row>
    <row r="762" spans="3:10" ht="13.5" customHeight="1" x14ac:dyDescent="0.2">
      <c r="C762" s="52"/>
      <c r="D762" s="92"/>
      <c r="I762" s="92"/>
      <c r="J762" s="93"/>
    </row>
    <row r="763" spans="3:10" ht="13.5" customHeight="1" x14ac:dyDescent="0.2">
      <c r="C763" s="52"/>
      <c r="D763" s="92"/>
      <c r="I763" s="92"/>
      <c r="J763" s="93"/>
    </row>
    <row r="764" spans="3:10" ht="13.5" customHeight="1" x14ac:dyDescent="0.2">
      <c r="C764" s="52"/>
      <c r="D764" s="92"/>
      <c r="I764" s="92"/>
      <c r="J764" s="93"/>
    </row>
    <row r="765" spans="3:10" ht="13.5" customHeight="1" x14ac:dyDescent="0.2">
      <c r="C765" s="52"/>
      <c r="D765" s="92"/>
      <c r="I765" s="92"/>
      <c r="J765" s="93"/>
    </row>
    <row r="766" spans="3:10" ht="13.5" customHeight="1" x14ac:dyDescent="0.2">
      <c r="C766" s="52"/>
      <c r="D766" s="92"/>
      <c r="I766" s="92"/>
      <c r="J766" s="93"/>
    </row>
    <row r="767" spans="3:10" ht="13.5" customHeight="1" x14ac:dyDescent="0.2">
      <c r="C767" s="52"/>
      <c r="D767" s="92"/>
      <c r="I767" s="92"/>
      <c r="J767" s="93"/>
    </row>
    <row r="768" spans="3:10" ht="13.5" customHeight="1" x14ac:dyDescent="0.2">
      <c r="C768" s="52"/>
      <c r="D768" s="92"/>
      <c r="I768" s="92"/>
      <c r="J768" s="93"/>
    </row>
    <row r="769" spans="3:10" ht="13.5" customHeight="1" x14ac:dyDescent="0.2">
      <c r="C769" s="52"/>
      <c r="D769" s="92"/>
      <c r="I769" s="92"/>
      <c r="J769" s="93"/>
    </row>
    <row r="770" spans="3:10" ht="13.5" customHeight="1" x14ac:dyDescent="0.2">
      <c r="C770" s="52"/>
      <c r="D770" s="92"/>
      <c r="I770" s="92"/>
      <c r="J770" s="93"/>
    </row>
    <row r="771" spans="3:10" ht="13.5" customHeight="1" x14ac:dyDescent="0.2">
      <c r="C771" s="52"/>
      <c r="D771" s="92"/>
      <c r="I771" s="92"/>
      <c r="J771" s="93"/>
    </row>
    <row r="772" spans="3:10" ht="13.5" customHeight="1" x14ac:dyDescent="0.2">
      <c r="C772" s="52"/>
      <c r="D772" s="92"/>
      <c r="I772" s="92"/>
      <c r="J772" s="93"/>
    </row>
    <row r="773" spans="3:10" ht="13.5" customHeight="1" x14ac:dyDescent="0.2">
      <c r="C773" s="52"/>
      <c r="D773" s="92"/>
      <c r="I773" s="92"/>
      <c r="J773" s="93"/>
    </row>
    <row r="774" spans="3:10" ht="13.5" customHeight="1" x14ac:dyDescent="0.2">
      <c r="C774" s="52"/>
      <c r="D774" s="92"/>
      <c r="I774" s="92"/>
      <c r="J774" s="93"/>
    </row>
    <row r="775" spans="3:10" ht="13.5" customHeight="1" x14ac:dyDescent="0.2">
      <c r="C775" s="52"/>
      <c r="D775" s="92"/>
      <c r="I775" s="92"/>
      <c r="J775" s="93"/>
    </row>
    <row r="776" spans="3:10" ht="13.5" customHeight="1" x14ac:dyDescent="0.2">
      <c r="C776" s="52"/>
      <c r="D776" s="92"/>
      <c r="I776" s="92"/>
      <c r="J776" s="93"/>
    </row>
    <row r="777" spans="3:10" ht="13.5" customHeight="1" x14ac:dyDescent="0.2">
      <c r="C777" s="52"/>
      <c r="D777" s="92"/>
      <c r="I777" s="92"/>
      <c r="J777" s="93"/>
    </row>
    <row r="778" spans="3:10" ht="13.5" customHeight="1" x14ac:dyDescent="0.2">
      <c r="C778" s="52"/>
      <c r="D778" s="92"/>
      <c r="I778" s="92"/>
      <c r="J778" s="93"/>
    </row>
    <row r="779" spans="3:10" ht="13.5" customHeight="1" x14ac:dyDescent="0.2">
      <c r="C779" s="52"/>
      <c r="D779" s="92"/>
      <c r="I779" s="92"/>
      <c r="J779" s="93"/>
    </row>
    <row r="780" spans="3:10" ht="13.5" customHeight="1" x14ac:dyDescent="0.2">
      <c r="C780" s="52"/>
      <c r="D780" s="92"/>
      <c r="I780" s="92"/>
      <c r="J780" s="93"/>
    </row>
    <row r="781" spans="3:10" ht="13.5" customHeight="1" x14ac:dyDescent="0.2">
      <c r="C781" s="52"/>
      <c r="D781" s="92"/>
      <c r="I781" s="92"/>
      <c r="J781" s="93"/>
    </row>
    <row r="782" spans="3:10" ht="13.5" customHeight="1" x14ac:dyDescent="0.2">
      <c r="C782" s="52"/>
      <c r="D782" s="92"/>
      <c r="I782" s="92"/>
      <c r="J782" s="93"/>
    </row>
    <row r="783" spans="3:10" ht="13.5" customHeight="1" x14ac:dyDescent="0.2">
      <c r="C783" s="52"/>
      <c r="D783" s="92"/>
      <c r="I783" s="92"/>
      <c r="J783" s="93"/>
    </row>
    <row r="784" spans="3:10" ht="13.5" customHeight="1" x14ac:dyDescent="0.2">
      <c r="C784" s="52"/>
      <c r="D784" s="92"/>
      <c r="I784" s="92"/>
      <c r="J784" s="93"/>
    </row>
    <row r="785" spans="3:10" ht="13.5" customHeight="1" x14ac:dyDescent="0.2">
      <c r="C785" s="52"/>
      <c r="D785" s="92"/>
      <c r="I785" s="92"/>
      <c r="J785" s="93"/>
    </row>
    <row r="786" spans="3:10" ht="13.5" customHeight="1" x14ac:dyDescent="0.2">
      <c r="C786" s="52"/>
      <c r="D786" s="92"/>
      <c r="I786" s="92"/>
      <c r="J786" s="93"/>
    </row>
    <row r="787" spans="3:10" ht="13.5" customHeight="1" x14ac:dyDescent="0.2">
      <c r="C787" s="52"/>
      <c r="D787" s="92"/>
      <c r="I787" s="92"/>
      <c r="J787" s="93"/>
    </row>
    <row r="788" spans="3:10" ht="13.5" customHeight="1" x14ac:dyDescent="0.2">
      <c r="C788" s="52"/>
      <c r="D788" s="92"/>
      <c r="I788" s="92"/>
      <c r="J788" s="93"/>
    </row>
    <row r="789" spans="3:10" ht="13.5" customHeight="1" x14ac:dyDescent="0.2">
      <c r="C789" s="52"/>
      <c r="D789" s="92"/>
      <c r="I789" s="92"/>
      <c r="J789" s="93"/>
    </row>
    <row r="790" spans="3:10" ht="13.5" customHeight="1" x14ac:dyDescent="0.2">
      <c r="C790" s="52"/>
      <c r="D790" s="92"/>
      <c r="I790" s="92"/>
      <c r="J790" s="93"/>
    </row>
    <row r="791" spans="3:10" ht="13.5" customHeight="1" x14ac:dyDescent="0.2">
      <c r="C791" s="52"/>
      <c r="D791" s="92"/>
      <c r="I791" s="92"/>
      <c r="J791" s="93"/>
    </row>
    <row r="792" spans="3:10" ht="13.5" customHeight="1" x14ac:dyDescent="0.2">
      <c r="C792" s="52"/>
      <c r="D792" s="92"/>
      <c r="I792" s="92"/>
      <c r="J792" s="93"/>
    </row>
    <row r="793" spans="3:10" ht="13.5" customHeight="1" x14ac:dyDescent="0.2">
      <c r="C793" s="52"/>
      <c r="D793" s="92"/>
      <c r="I793" s="92"/>
      <c r="J793" s="93"/>
    </row>
    <row r="794" spans="3:10" ht="13.5" customHeight="1" x14ac:dyDescent="0.2">
      <c r="C794" s="52"/>
      <c r="D794" s="92"/>
      <c r="I794" s="92"/>
      <c r="J794" s="93"/>
    </row>
    <row r="795" spans="3:10" ht="13.5" customHeight="1" x14ac:dyDescent="0.2">
      <c r="C795" s="52"/>
      <c r="D795" s="92"/>
      <c r="I795" s="92"/>
      <c r="J795" s="93"/>
    </row>
    <row r="796" spans="3:10" ht="13.5" customHeight="1" x14ac:dyDescent="0.2">
      <c r="C796" s="52"/>
      <c r="D796" s="92"/>
      <c r="I796" s="92"/>
      <c r="J796" s="93"/>
    </row>
    <row r="797" spans="3:10" ht="13.5" customHeight="1" x14ac:dyDescent="0.2">
      <c r="C797" s="52"/>
      <c r="D797" s="92"/>
      <c r="I797" s="92"/>
      <c r="J797" s="93"/>
    </row>
    <row r="798" spans="3:10" ht="13.5" customHeight="1" x14ac:dyDescent="0.2">
      <c r="C798" s="52"/>
      <c r="D798" s="92"/>
      <c r="I798" s="92"/>
      <c r="J798" s="93"/>
    </row>
    <row r="799" spans="3:10" ht="13.5" customHeight="1" x14ac:dyDescent="0.2">
      <c r="C799" s="52"/>
      <c r="D799" s="92"/>
      <c r="I799" s="92"/>
      <c r="J799" s="93"/>
    </row>
    <row r="800" spans="3:10" ht="13.5" customHeight="1" x14ac:dyDescent="0.2">
      <c r="C800" s="52"/>
      <c r="D800" s="92"/>
      <c r="I800" s="92"/>
      <c r="J800" s="93"/>
    </row>
    <row r="801" spans="3:10" ht="13.5" customHeight="1" x14ac:dyDescent="0.2">
      <c r="C801" s="52"/>
      <c r="D801" s="92"/>
      <c r="I801" s="92"/>
      <c r="J801" s="93"/>
    </row>
    <row r="802" spans="3:10" ht="13.5" customHeight="1" x14ac:dyDescent="0.2">
      <c r="C802" s="52"/>
      <c r="D802" s="92"/>
      <c r="I802" s="92"/>
      <c r="J802" s="93"/>
    </row>
    <row r="803" spans="3:10" ht="13.5" customHeight="1" x14ac:dyDescent="0.2">
      <c r="C803" s="52"/>
      <c r="D803" s="92"/>
      <c r="I803" s="92"/>
      <c r="J803" s="93"/>
    </row>
    <row r="804" spans="3:10" ht="13.5" customHeight="1" x14ac:dyDescent="0.2">
      <c r="C804" s="52"/>
      <c r="D804" s="92"/>
      <c r="I804" s="92"/>
      <c r="J804" s="93"/>
    </row>
    <row r="805" spans="3:10" ht="13.5" customHeight="1" x14ac:dyDescent="0.2">
      <c r="C805" s="52"/>
      <c r="D805" s="92"/>
      <c r="I805" s="92"/>
      <c r="J805" s="93"/>
    </row>
    <row r="806" spans="3:10" ht="13.5" customHeight="1" x14ac:dyDescent="0.2">
      <c r="C806" s="52"/>
      <c r="D806" s="92"/>
      <c r="I806" s="92"/>
      <c r="J806" s="93"/>
    </row>
    <row r="807" spans="3:10" ht="13.5" customHeight="1" x14ac:dyDescent="0.2">
      <c r="C807" s="52"/>
      <c r="D807" s="92"/>
      <c r="I807" s="92"/>
      <c r="J807" s="93"/>
    </row>
    <row r="808" spans="3:10" ht="13.5" customHeight="1" x14ac:dyDescent="0.2">
      <c r="C808" s="52"/>
      <c r="D808" s="92"/>
      <c r="I808" s="92"/>
      <c r="J808" s="93"/>
    </row>
    <row r="809" spans="3:10" ht="13.5" customHeight="1" x14ac:dyDescent="0.2">
      <c r="C809" s="52"/>
      <c r="D809" s="92"/>
      <c r="I809" s="92"/>
      <c r="J809" s="93"/>
    </row>
    <row r="810" spans="3:10" ht="13.5" customHeight="1" x14ac:dyDescent="0.2">
      <c r="C810" s="52"/>
      <c r="D810" s="92"/>
      <c r="I810" s="92"/>
      <c r="J810" s="93"/>
    </row>
    <row r="811" spans="3:10" ht="13.5" customHeight="1" x14ac:dyDescent="0.2">
      <c r="C811" s="52"/>
      <c r="D811" s="92"/>
      <c r="I811" s="92"/>
      <c r="J811" s="93"/>
    </row>
    <row r="812" spans="3:10" ht="13.5" customHeight="1" x14ac:dyDescent="0.2">
      <c r="C812" s="52"/>
      <c r="D812" s="92"/>
      <c r="I812" s="92"/>
      <c r="J812" s="93"/>
    </row>
    <row r="813" spans="3:10" ht="13.5" customHeight="1" x14ac:dyDescent="0.2">
      <c r="C813" s="52"/>
      <c r="D813" s="92"/>
      <c r="I813" s="92"/>
      <c r="J813" s="93"/>
    </row>
    <row r="814" spans="3:10" ht="13.5" customHeight="1" x14ac:dyDescent="0.2">
      <c r="C814" s="52"/>
      <c r="D814" s="92"/>
      <c r="I814" s="92"/>
      <c r="J814" s="93"/>
    </row>
    <row r="815" spans="3:10" ht="13.5" customHeight="1" x14ac:dyDescent="0.2">
      <c r="C815" s="52"/>
      <c r="D815" s="92"/>
      <c r="I815" s="92"/>
      <c r="J815" s="93"/>
    </row>
    <row r="816" spans="3:10" ht="13.5" customHeight="1" x14ac:dyDescent="0.2">
      <c r="C816" s="52"/>
      <c r="D816" s="92"/>
      <c r="I816" s="92"/>
      <c r="J816" s="93"/>
    </row>
    <row r="817" spans="3:10" ht="13.5" customHeight="1" x14ac:dyDescent="0.2">
      <c r="C817" s="52"/>
      <c r="D817" s="92"/>
      <c r="I817" s="92"/>
      <c r="J817" s="93"/>
    </row>
    <row r="818" spans="3:10" ht="13.5" customHeight="1" x14ac:dyDescent="0.2">
      <c r="C818" s="52"/>
      <c r="D818" s="92"/>
      <c r="I818" s="92"/>
      <c r="J818" s="93"/>
    </row>
    <row r="819" spans="3:10" ht="13.5" customHeight="1" x14ac:dyDescent="0.2">
      <c r="C819" s="52"/>
      <c r="D819" s="92"/>
      <c r="I819" s="92"/>
      <c r="J819" s="93"/>
    </row>
    <row r="820" spans="3:10" ht="13.5" customHeight="1" x14ac:dyDescent="0.2">
      <c r="C820" s="52"/>
      <c r="D820" s="92"/>
      <c r="I820" s="92"/>
      <c r="J820" s="93"/>
    </row>
    <row r="821" spans="3:10" ht="13.5" customHeight="1" x14ac:dyDescent="0.2">
      <c r="C821" s="52"/>
      <c r="D821" s="92"/>
      <c r="I821" s="92"/>
      <c r="J821" s="93"/>
    </row>
    <row r="822" spans="3:10" ht="13.5" customHeight="1" x14ac:dyDescent="0.2">
      <c r="C822" s="52"/>
      <c r="D822" s="92"/>
      <c r="I822" s="92"/>
      <c r="J822" s="93"/>
    </row>
    <row r="823" spans="3:10" ht="13.5" customHeight="1" x14ac:dyDescent="0.2">
      <c r="C823" s="52"/>
      <c r="D823" s="92"/>
      <c r="I823" s="92"/>
      <c r="J823" s="93"/>
    </row>
    <row r="824" spans="3:10" ht="13.5" customHeight="1" x14ac:dyDescent="0.2">
      <c r="C824" s="52"/>
      <c r="D824" s="92"/>
      <c r="I824" s="92"/>
      <c r="J824" s="93"/>
    </row>
    <row r="825" spans="3:10" ht="13.5" customHeight="1" x14ac:dyDescent="0.2">
      <c r="C825" s="52"/>
      <c r="D825" s="92"/>
      <c r="I825" s="92"/>
      <c r="J825" s="93"/>
    </row>
    <row r="826" spans="3:10" ht="13.5" customHeight="1" x14ac:dyDescent="0.2">
      <c r="C826" s="52"/>
      <c r="D826" s="92"/>
      <c r="I826" s="92"/>
      <c r="J826" s="93"/>
    </row>
    <row r="827" spans="3:10" ht="13.5" customHeight="1" x14ac:dyDescent="0.2">
      <c r="C827" s="52"/>
      <c r="D827" s="92"/>
      <c r="I827" s="92"/>
      <c r="J827" s="93"/>
    </row>
    <row r="828" spans="3:10" ht="13.5" customHeight="1" x14ac:dyDescent="0.2">
      <c r="C828" s="52"/>
      <c r="D828" s="92"/>
      <c r="I828" s="92"/>
      <c r="J828" s="93"/>
    </row>
    <row r="829" spans="3:10" ht="13.5" customHeight="1" x14ac:dyDescent="0.2">
      <c r="C829" s="52"/>
      <c r="D829" s="92"/>
      <c r="I829" s="92"/>
      <c r="J829" s="93"/>
    </row>
    <row r="830" spans="3:10" ht="13.5" customHeight="1" x14ac:dyDescent="0.2">
      <c r="C830" s="52"/>
      <c r="D830" s="92"/>
      <c r="I830" s="92"/>
      <c r="J830" s="93"/>
    </row>
    <row r="831" spans="3:10" ht="13.5" customHeight="1" x14ac:dyDescent="0.2">
      <c r="C831" s="52"/>
      <c r="D831" s="92"/>
      <c r="I831" s="92"/>
      <c r="J831" s="93"/>
    </row>
    <row r="832" spans="3:10" ht="13.5" customHeight="1" x14ac:dyDescent="0.2">
      <c r="C832" s="52"/>
      <c r="D832" s="92"/>
      <c r="I832" s="92"/>
      <c r="J832" s="93"/>
    </row>
    <row r="833" spans="3:10" ht="13.5" customHeight="1" x14ac:dyDescent="0.2">
      <c r="C833" s="52"/>
      <c r="D833" s="92"/>
      <c r="I833" s="92"/>
      <c r="J833" s="93"/>
    </row>
    <row r="834" spans="3:10" ht="13.5" customHeight="1" x14ac:dyDescent="0.2">
      <c r="C834" s="52"/>
      <c r="D834" s="92"/>
      <c r="I834" s="92"/>
      <c r="J834" s="93"/>
    </row>
    <row r="835" spans="3:10" ht="13.5" customHeight="1" x14ac:dyDescent="0.2">
      <c r="C835" s="52"/>
      <c r="D835" s="92"/>
      <c r="I835" s="92"/>
      <c r="J835" s="93"/>
    </row>
    <row r="836" spans="3:10" ht="13.5" customHeight="1" x14ac:dyDescent="0.2">
      <c r="C836" s="52"/>
      <c r="D836" s="92"/>
      <c r="I836" s="92"/>
      <c r="J836" s="93"/>
    </row>
    <row r="837" spans="3:10" ht="13.5" customHeight="1" x14ac:dyDescent="0.2">
      <c r="C837" s="52"/>
      <c r="D837" s="92"/>
      <c r="I837" s="92"/>
      <c r="J837" s="93"/>
    </row>
    <row r="838" spans="3:10" ht="13.5" customHeight="1" x14ac:dyDescent="0.2">
      <c r="C838" s="52"/>
      <c r="D838" s="92"/>
      <c r="I838" s="92"/>
      <c r="J838" s="93"/>
    </row>
    <row r="839" spans="3:10" ht="13.5" customHeight="1" x14ac:dyDescent="0.2">
      <c r="C839" s="52"/>
      <c r="D839" s="92"/>
      <c r="I839" s="92"/>
      <c r="J839" s="93"/>
    </row>
    <row r="840" spans="3:10" ht="13.5" customHeight="1" x14ac:dyDescent="0.2">
      <c r="C840" s="52"/>
      <c r="D840" s="92"/>
      <c r="I840" s="92"/>
      <c r="J840" s="93"/>
    </row>
    <row r="841" spans="3:10" ht="13.5" customHeight="1" x14ac:dyDescent="0.2">
      <c r="C841" s="52"/>
      <c r="D841" s="92"/>
      <c r="I841" s="92"/>
      <c r="J841" s="93"/>
    </row>
    <row r="842" spans="3:10" ht="13.5" customHeight="1" x14ac:dyDescent="0.2">
      <c r="C842" s="52"/>
      <c r="D842" s="92"/>
      <c r="I842" s="92"/>
      <c r="J842" s="93"/>
    </row>
    <row r="843" spans="3:10" ht="13.5" customHeight="1" x14ac:dyDescent="0.2">
      <c r="C843" s="52"/>
      <c r="D843" s="92"/>
      <c r="I843" s="92"/>
      <c r="J843" s="93"/>
    </row>
    <row r="844" spans="3:10" ht="13.5" customHeight="1" x14ac:dyDescent="0.2">
      <c r="C844" s="52"/>
      <c r="D844" s="92"/>
      <c r="I844" s="92"/>
      <c r="J844" s="93"/>
    </row>
    <row r="845" spans="3:10" ht="13.5" customHeight="1" x14ac:dyDescent="0.2">
      <c r="C845" s="52"/>
      <c r="D845" s="92"/>
      <c r="I845" s="92"/>
      <c r="J845" s="93"/>
    </row>
  </sheetData>
  <autoFilter ref="A3:K450" xr:uid="{00000000-0009-0000-0000-000002000000}">
    <filterColumn colId="3">
      <filters>
        <filter val="Under 8"/>
      </filters>
    </filterColumn>
    <sortState xmlns:xlrd2="http://schemas.microsoft.com/office/spreadsheetml/2017/richdata2" ref="A3:K605">
      <sortCondition ref="B3:B605"/>
      <sortCondition ref="I3:I605"/>
      <sortCondition ref="K3:K605"/>
    </sortState>
  </autoFilter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C1000"/>
  <sheetViews>
    <sheetView workbookViewId="0"/>
  </sheetViews>
  <sheetFormatPr baseColWidth="10" defaultColWidth="14.5" defaultRowHeight="15" customHeight="1" outlineLevelCol="1" x14ac:dyDescent="0.2"/>
  <cols>
    <col min="1" max="2" width="17.83203125" customWidth="1"/>
    <col min="3" max="3" width="29.1640625" customWidth="1"/>
    <col min="4" max="4" width="20.5" customWidth="1"/>
    <col min="5" max="5" width="18.1640625" customWidth="1"/>
    <col min="6" max="6" width="19.1640625" customWidth="1"/>
    <col min="7" max="7" width="20.5" customWidth="1"/>
    <col min="8" max="8" width="16.83203125" customWidth="1"/>
    <col min="9" max="9" width="13.5" customWidth="1"/>
    <col min="10" max="11" width="23.1640625" hidden="1" customWidth="1" outlineLevel="1"/>
    <col min="12" max="12" width="46.5" hidden="1" customWidth="1" outlineLevel="1"/>
    <col min="13" max="13" width="13.83203125" hidden="1" customWidth="1" outlineLevel="1"/>
    <col min="14" max="14" width="13.1640625" hidden="1" customWidth="1" outlineLevel="1"/>
    <col min="15" max="15" width="23.5" hidden="1" customWidth="1" outlineLevel="1"/>
    <col min="16" max="16" width="23" hidden="1" customWidth="1" outlineLevel="1"/>
    <col min="17" max="17" width="23.5" hidden="1" customWidth="1" outlineLevel="1"/>
    <col min="18" max="18" width="7.5" hidden="1" customWidth="1" outlineLevel="1"/>
    <col min="19" max="19" width="23.5" hidden="1" customWidth="1" outlineLevel="1"/>
    <col min="20" max="20" width="28.5" hidden="1" customWidth="1" outlineLevel="1"/>
    <col min="21" max="21" width="23.83203125" hidden="1" customWidth="1" outlineLevel="1"/>
    <col min="22" max="22" width="22.5" hidden="1" customWidth="1" outlineLevel="1"/>
    <col min="23" max="23" width="23.5" hidden="1" customWidth="1" outlineLevel="1"/>
    <col min="24" max="24" width="29.5" hidden="1" customWidth="1" outlineLevel="1"/>
    <col min="25" max="25" width="15.5" hidden="1" customWidth="1" outlineLevel="1"/>
    <col min="26" max="26" width="20.1640625" customWidth="1"/>
    <col min="27" max="27" width="20.83203125" customWidth="1"/>
    <col min="28" max="28" width="16.5" customWidth="1"/>
    <col min="29" max="29" width="25" customWidth="1"/>
  </cols>
  <sheetData>
    <row r="1" spans="1:29" ht="13.5" customHeight="1" x14ac:dyDescent="0.2">
      <c r="A1" s="20" t="s">
        <v>108</v>
      </c>
      <c r="B1" s="20"/>
      <c r="C1" s="20" t="s">
        <v>363</v>
      </c>
      <c r="D1" s="21" t="s">
        <v>364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111</v>
      </c>
      <c r="V1" s="19" t="s">
        <v>112</v>
      </c>
      <c r="W1" s="19" t="s">
        <v>113</v>
      </c>
      <c r="X1" s="19"/>
      <c r="Y1" s="19"/>
      <c r="Z1" s="19"/>
      <c r="AA1" s="19"/>
      <c r="AB1" s="19"/>
      <c r="AC1" s="19"/>
    </row>
    <row r="2" spans="1:29" ht="13.5" customHeight="1" x14ac:dyDescent="0.2">
      <c r="A2" s="7" t="s">
        <v>8</v>
      </c>
      <c r="B2" s="23"/>
      <c r="C2" s="94">
        <v>2</v>
      </c>
      <c r="D2" s="25"/>
      <c r="E2" s="19" t="s">
        <v>238</v>
      </c>
      <c r="F2" s="22" t="s">
        <v>297</v>
      </c>
      <c r="G2" s="19"/>
      <c r="H2" s="19"/>
      <c r="I2" s="19"/>
      <c r="J2" s="22"/>
      <c r="K2" s="22" t="s">
        <v>115</v>
      </c>
      <c r="L2" s="22"/>
      <c r="M2" s="22"/>
      <c r="N2" s="22"/>
      <c r="O2" s="22"/>
      <c r="P2" s="22"/>
      <c r="Q2" s="22"/>
      <c r="R2" s="22"/>
      <c r="S2" s="22"/>
      <c r="T2" s="7" t="s">
        <v>8</v>
      </c>
      <c r="U2" s="19" t="e">
        <f>U15+#REF!</f>
        <v>#REF!</v>
      </c>
      <c r="V2" s="26" t="e">
        <f t="shared" ref="V2:V12" si="0">U2/D2</f>
        <v>#REF!</v>
      </c>
      <c r="W2" s="26">
        <f>COUNTIF($S$15:$S$202,"*Chatswood*")</f>
        <v>5</v>
      </c>
      <c r="X2" s="19"/>
      <c r="Y2" s="19"/>
      <c r="Z2" s="19"/>
      <c r="AA2" s="19"/>
      <c r="AB2" s="19"/>
      <c r="AC2" s="19"/>
    </row>
    <row r="3" spans="1:29" ht="13.5" customHeight="1" x14ac:dyDescent="0.2">
      <c r="A3" s="10" t="s">
        <v>10</v>
      </c>
      <c r="B3" s="27"/>
      <c r="C3" s="95">
        <v>1</v>
      </c>
      <c r="D3" s="29"/>
      <c r="E3" s="19" t="s">
        <v>252</v>
      </c>
      <c r="F3" s="19"/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19">
        <f>U16</f>
        <v>0</v>
      </c>
      <c r="V3" s="26" t="e">
        <f t="shared" si="0"/>
        <v>#DIV/0!</v>
      </c>
      <c r="W3" s="26">
        <f>COUNTIF($S$15:$S$202,"*Hornsby*")</f>
        <v>4</v>
      </c>
      <c r="X3" s="19"/>
      <c r="Y3" s="19"/>
      <c r="Z3" s="19"/>
      <c r="AA3" s="19"/>
      <c r="AB3" s="19"/>
      <c r="AC3" s="19"/>
    </row>
    <row r="4" spans="1:29" ht="13.5" customHeight="1" x14ac:dyDescent="0.2">
      <c r="A4" s="12" t="s">
        <v>12</v>
      </c>
      <c r="B4" s="30"/>
      <c r="C4" s="96">
        <v>3</v>
      </c>
      <c r="D4" s="29"/>
      <c r="E4" s="19" t="s">
        <v>365</v>
      </c>
      <c r="F4" s="19" t="s">
        <v>231</v>
      </c>
      <c r="G4" s="19" t="s">
        <v>238</v>
      </c>
      <c r="H4" s="19"/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19">
        <f>SUM(U17:U19)</f>
        <v>0</v>
      </c>
      <c r="V4" s="26" t="e">
        <f t="shared" si="0"/>
        <v>#DIV/0!</v>
      </c>
      <c r="W4" s="26">
        <f>COUNTIF($S$15:$S$202,"*KWP*")</f>
        <v>8</v>
      </c>
      <c r="X4" s="19"/>
      <c r="Y4" s="19"/>
      <c r="Z4" s="19"/>
      <c r="AA4" s="19"/>
      <c r="AB4" s="19"/>
      <c r="AC4" s="19"/>
    </row>
    <row r="5" spans="1:29" ht="13.5" customHeight="1" x14ac:dyDescent="0.2">
      <c r="A5" s="11" t="s">
        <v>14</v>
      </c>
      <c r="B5" s="32"/>
      <c r="C5" s="95">
        <v>1</v>
      </c>
      <c r="D5" s="29"/>
      <c r="E5" s="19" t="s">
        <v>238</v>
      </c>
      <c r="F5" s="19" t="s">
        <v>216</v>
      </c>
      <c r="G5" s="19"/>
      <c r="H5" s="19"/>
      <c r="I5" s="19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19">
        <f>U20+U21</f>
        <v>0</v>
      </c>
      <c r="V5" s="26" t="e">
        <f t="shared" si="0"/>
        <v>#DIV/0!</v>
      </c>
      <c r="W5" s="26">
        <f>COUNTIF($S$15:$S$202,"*Lane Cove*")</f>
        <v>6</v>
      </c>
      <c r="X5" s="19"/>
      <c r="Y5" s="19"/>
      <c r="Z5" s="19"/>
      <c r="AA5" s="19"/>
      <c r="AB5" s="19"/>
      <c r="AC5" s="19"/>
    </row>
    <row r="6" spans="1:29" ht="13.5" customHeight="1" x14ac:dyDescent="0.2">
      <c r="A6" s="14" t="s">
        <v>16</v>
      </c>
      <c r="B6" s="33"/>
      <c r="C6" s="95">
        <v>3</v>
      </c>
      <c r="D6" s="29"/>
      <c r="E6" s="19" t="s">
        <v>243</v>
      </c>
      <c r="F6" s="19" t="s">
        <v>219</v>
      </c>
      <c r="G6" s="19"/>
      <c r="H6" s="19"/>
      <c r="I6" s="19"/>
      <c r="J6" s="18" t="s">
        <v>28</v>
      </c>
      <c r="K6" s="19" t="s">
        <v>119</v>
      </c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19">
        <f>U24+U25</f>
        <v>0</v>
      </c>
      <c r="V6" s="26" t="e">
        <f t="shared" si="0"/>
        <v>#DIV/0!</v>
      </c>
      <c r="W6" s="26">
        <f>COUNTIF($S$15:$S$202,"*Lindfield*")</f>
        <v>5</v>
      </c>
      <c r="X6" s="19"/>
      <c r="Y6" s="19"/>
      <c r="Z6" s="19"/>
      <c r="AA6" s="19"/>
      <c r="AB6" s="19"/>
      <c r="AC6" s="19"/>
    </row>
    <row r="7" spans="1:29" ht="13.5" customHeight="1" x14ac:dyDescent="0.2">
      <c r="A7" s="15" t="s">
        <v>18</v>
      </c>
      <c r="B7" s="34"/>
      <c r="C7" s="95">
        <v>1</v>
      </c>
      <c r="D7" s="29"/>
      <c r="E7" s="19" t="s">
        <v>253</v>
      </c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19">
        <f>U26</f>
        <v>0</v>
      </c>
      <c r="V7" s="26" t="e">
        <f t="shared" si="0"/>
        <v>#DIV/0!</v>
      </c>
      <c r="W7" s="26">
        <f>COUNTIF($S$15:$S$202,"*Roseville*")</f>
        <v>6</v>
      </c>
      <c r="X7" s="19"/>
      <c r="Y7" s="19"/>
      <c r="Z7" s="19"/>
      <c r="AA7" s="19"/>
      <c r="AB7" s="19"/>
      <c r="AC7" s="19"/>
    </row>
    <row r="8" spans="1:29" ht="13.5" customHeight="1" x14ac:dyDescent="0.2">
      <c r="A8" s="13" t="s">
        <v>20</v>
      </c>
      <c r="B8" s="35"/>
      <c r="C8" s="95">
        <v>1</v>
      </c>
      <c r="D8" s="29"/>
      <c r="E8" s="19" t="s">
        <v>366</v>
      </c>
      <c r="F8" s="19"/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19" t="e">
        <f>#REF!</f>
        <v>#REF!</v>
      </c>
      <c r="V8" s="26" t="e">
        <f t="shared" si="0"/>
        <v>#REF!</v>
      </c>
      <c r="W8" s="26">
        <f>COUNTIF($S$15:$S$202,"*St Ives*")</f>
        <v>6</v>
      </c>
      <c r="X8" s="19"/>
      <c r="Y8" s="19"/>
      <c r="Z8" s="19"/>
      <c r="AA8" s="19"/>
      <c r="AB8" s="19"/>
      <c r="AC8" s="19"/>
    </row>
    <row r="9" spans="1:29" ht="13.5" customHeight="1" x14ac:dyDescent="0.2">
      <c r="A9" s="17" t="s">
        <v>22</v>
      </c>
      <c r="B9" s="36"/>
      <c r="C9" s="95">
        <v>3</v>
      </c>
      <c r="D9" s="29"/>
      <c r="E9" s="19" t="s">
        <v>245</v>
      </c>
      <c r="F9" s="19" t="s">
        <v>227</v>
      </c>
      <c r="G9" s="19" t="s">
        <v>238</v>
      </c>
      <c r="H9" s="19"/>
      <c r="I9" s="19"/>
      <c r="J9" s="22" t="s">
        <v>123</v>
      </c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19">
        <f>SUM(U28:U31)</f>
        <v>0</v>
      </c>
      <c r="V9" s="26" t="e">
        <f t="shared" si="0"/>
        <v>#DIV/0!</v>
      </c>
      <c r="W9" s="26">
        <f>COUNTIF($S$15:$S$202,"*Wahroonga*")</f>
        <v>6</v>
      </c>
      <c r="X9" s="19"/>
      <c r="Y9" s="19"/>
      <c r="Z9" s="19"/>
      <c r="AA9" s="19"/>
      <c r="AB9" s="19"/>
      <c r="AC9" s="19"/>
    </row>
    <row r="10" spans="1:29" ht="13.5" customHeight="1" x14ac:dyDescent="0.2">
      <c r="A10" s="16" t="s">
        <v>24</v>
      </c>
      <c r="B10" s="37"/>
      <c r="C10" s="95">
        <v>3</v>
      </c>
      <c r="D10" s="29"/>
      <c r="E10" s="22" t="s">
        <v>240</v>
      </c>
      <c r="F10" s="22" t="s">
        <v>212</v>
      </c>
      <c r="G10" s="19"/>
      <c r="H10" s="19"/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19">
        <f>SUM(U32:U33)</f>
        <v>0</v>
      </c>
      <c r="V10" s="26" t="e">
        <f t="shared" si="0"/>
        <v>#DIV/0!</v>
      </c>
      <c r="W10" s="26">
        <f>COUNTIF($S$15:$S$202,"*Hunters Hill*")</f>
        <v>7</v>
      </c>
      <c r="X10" s="19"/>
      <c r="Y10" s="19"/>
      <c r="Z10" s="19"/>
      <c r="AA10" s="19"/>
      <c r="AB10" s="19"/>
      <c r="AC10" s="19"/>
    </row>
    <row r="11" spans="1:29" ht="13.5" customHeight="1" x14ac:dyDescent="0.2">
      <c r="A11" s="9" t="s">
        <v>26</v>
      </c>
      <c r="B11" s="38"/>
      <c r="C11" s="95">
        <v>4</v>
      </c>
      <c r="D11" s="29"/>
      <c r="E11" s="19" t="s">
        <v>244</v>
      </c>
      <c r="F11" s="19" t="s">
        <v>225</v>
      </c>
      <c r="G11" s="22" t="s">
        <v>242</v>
      </c>
      <c r="H11" s="19"/>
      <c r="I11" s="1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19">
        <f>SUM(U34:U36)</f>
        <v>0</v>
      </c>
      <c r="V11" s="26" t="e">
        <f t="shared" si="0"/>
        <v>#DIV/0!</v>
      </c>
      <c r="W11" s="26">
        <f>COUNTIF($S$15:$S$202,"*Mosman*")</f>
        <v>5</v>
      </c>
      <c r="X11" s="19"/>
      <c r="Y11" s="19"/>
      <c r="Z11" s="19"/>
      <c r="AA11" s="19"/>
      <c r="AB11" s="19"/>
      <c r="AC11" s="19"/>
    </row>
    <row r="12" spans="1:29" ht="13.5" customHeight="1" x14ac:dyDescent="0.2">
      <c r="A12" s="18" t="s">
        <v>28</v>
      </c>
      <c r="B12" s="39"/>
      <c r="C12" s="95">
        <v>3</v>
      </c>
      <c r="D12" s="29"/>
      <c r="E12" s="19" t="s">
        <v>367</v>
      </c>
      <c r="F12" s="19" t="s">
        <v>231</v>
      </c>
      <c r="G12" s="19" t="s">
        <v>368</v>
      </c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19" t="e">
        <f>U39+U40+#REF!</f>
        <v>#REF!</v>
      </c>
      <c r="V12" s="26" t="e">
        <f t="shared" si="0"/>
        <v>#REF!</v>
      </c>
      <c r="W12" s="26">
        <f>COUNTIF($S$15:$S$202,"*Norths Pirates*")</f>
        <v>6</v>
      </c>
      <c r="X12" s="19"/>
      <c r="Y12" s="19"/>
      <c r="Z12" s="19"/>
      <c r="AA12" s="19"/>
      <c r="AB12" s="19"/>
      <c r="AC12" s="19"/>
    </row>
    <row r="13" spans="1:29" ht="13.5" customHeight="1" x14ac:dyDescent="0.2">
      <c r="A13" s="19"/>
      <c r="B13" s="19"/>
      <c r="C13" s="19">
        <f>SUM(C2:C12)</f>
        <v>25</v>
      </c>
      <c r="D13" s="19"/>
      <c r="E13" s="19"/>
      <c r="F13" s="19"/>
      <c r="G13" s="19"/>
      <c r="H13" s="144" t="s">
        <v>127</v>
      </c>
      <c r="I13" s="145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3.5" customHeight="1" x14ac:dyDescent="0.2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 t="s">
        <v>142</v>
      </c>
      <c r="R14" s="42" t="s">
        <v>143</v>
      </c>
      <c r="S14" s="42" t="s">
        <v>144</v>
      </c>
      <c r="T14" s="40" t="s">
        <v>145</v>
      </c>
      <c r="U14" s="40" t="s">
        <v>146</v>
      </c>
      <c r="V14" s="40" t="s">
        <v>147</v>
      </c>
      <c r="W14" s="40" t="s">
        <v>148</v>
      </c>
      <c r="X14" s="40" t="s">
        <v>149</v>
      </c>
      <c r="Y14" s="40" t="s">
        <v>150</v>
      </c>
      <c r="Z14" s="40"/>
      <c r="AA14" s="40"/>
      <c r="AB14" s="40"/>
      <c r="AC14" s="40"/>
    </row>
    <row r="15" spans="1:29" ht="13.5" customHeight="1" x14ac:dyDescent="0.2">
      <c r="A15" s="43" t="s">
        <v>151</v>
      </c>
      <c r="B15" s="43" t="str">
        <f>A15</f>
        <v>Round 1</v>
      </c>
      <c r="C15" s="44">
        <v>43568</v>
      </c>
      <c r="D15" s="11" t="s">
        <v>14</v>
      </c>
      <c r="E15" s="19" t="s">
        <v>369</v>
      </c>
      <c r="F15" s="13" t="s">
        <v>20</v>
      </c>
      <c r="G15" s="19" t="s">
        <v>369</v>
      </c>
      <c r="H15" s="45"/>
      <c r="I15" s="46"/>
      <c r="J15" s="47" t="str">
        <f t="shared" ref="J15:J20" si="1">D15&amp;E15</f>
        <v>Lane CoveU7A</v>
      </c>
      <c r="K15" s="47" t="str">
        <f t="shared" ref="K15:K17" si="2">F16&amp;G16</f>
        <v>MosmanU7A</v>
      </c>
      <c r="L15" s="19" t="str">
        <f t="shared" ref="L15:L20" si="3">J15&amp;" V " &amp; K15</f>
        <v>Lane CoveU7A V MosmanU7A</v>
      </c>
      <c r="M15" s="19">
        <f t="shared" ref="M15:M20" si="4">COUNTIF($L$15:$L$173,L15)</f>
        <v>1</v>
      </c>
      <c r="N15" s="48" t="s">
        <v>370</v>
      </c>
      <c r="O15" s="49" t="str">
        <f t="shared" ref="O15:O20" si="5">D15&amp;B15</f>
        <v>Lane CoveRound 1</v>
      </c>
      <c r="P15" s="49" t="str">
        <f t="shared" ref="P15:P17" si="6">F16&amp;B15</f>
        <v>MosmanRound 1</v>
      </c>
      <c r="Q15" s="19" t="s">
        <v>7</v>
      </c>
      <c r="R15" s="19">
        <f t="shared" ref="R15:R20" si="7">COUNTIF($P$15:$P$212,Q15)</f>
        <v>1</v>
      </c>
      <c r="S15" s="19">
        <f t="shared" ref="S15:S20" si="8">IF(R15&lt;&gt;0,0,Q15)</f>
        <v>0</v>
      </c>
      <c r="T15" s="7" t="s">
        <v>371</v>
      </c>
      <c r="U15" s="19">
        <f t="shared" ref="U15:U20" si="9">COUNTIF($J$15:$J$173,T15)</f>
        <v>0</v>
      </c>
      <c r="V15" s="19">
        <f t="shared" ref="V15:V20" si="10">COUNTIFS($J$15:$J$173,$T15,$N$15:$N$173,"sat")+COUNTIFS($K$15:$K$173,$T15,$N$15:$N$173,"sat")</f>
        <v>0</v>
      </c>
      <c r="W15" s="19">
        <f t="shared" ref="W15:W20" si="11">COUNTIFS($J$15:$J$173,$T15,$N$15:$N$173,"sun")+COUNTIFS($K$15:$K$173,$T15,$N$15:$N$173,"sun")</f>
        <v>0</v>
      </c>
      <c r="X15" s="19">
        <f t="shared" ref="X15:X20" si="12">COUNTIFS($J$15:$J$173,$T15,$N$15:$N$173,"fri")+COUNTIFS($K$15:$K$173,$T15,$N$15:$N$173,"fri")</f>
        <v>0</v>
      </c>
      <c r="Y15" s="19">
        <f t="shared" ref="Y15:Y20" si="13">SUM(V15:X15)</f>
        <v>0</v>
      </c>
      <c r="Z15" s="19"/>
      <c r="AA15" s="19"/>
      <c r="AB15" s="19"/>
      <c r="AC15" s="19"/>
    </row>
    <row r="16" spans="1:29" ht="13.5" customHeight="1" x14ac:dyDescent="0.2">
      <c r="A16" s="43"/>
      <c r="B16" s="43" t="s">
        <v>151</v>
      </c>
      <c r="C16" s="44"/>
      <c r="D16" s="16" t="s">
        <v>24</v>
      </c>
      <c r="E16" s="19" t="s">
        <v>369</v>
      </c>
      <c r="F16" s="9" t="s">
        <v>26</v>
      </c>
      <c r="G16" s="19" t="s">
        <v>369</v>
      </c>
      <c r="H16" s="19"/>
      <c r="I16" s="19"/>
      <c r="J16" s="47" t="str">
        <f t="shared" si="1"/>
        <v>Hunters HillU7A</v>
      </c>
      <c r="K16" s="47" t="str">
        <f t="shared" si="2"/>
        <v>MosmanU7B</v>
      </c>
      <c r="L16" s="19" t="str">
        <f t="shared" si="3"/>
        <v>Hunters HillU7A V MosmanU7B</v>
      </c>
      <c r="M16" s="19">
        <f t="shared" si="4"/>
        <v>1</v>
      </c>
      <c r="N16" s="48" t="s">
        <v>370</v>
      </c>
      <c r="O16" s="49" t="str">
        <f t="shared" si="5"/>
        <v>Hunters HillRound 1</v>
      </c>
      <c r="P16" s="49" t="str">
        <f t="shared" si="6"/>
        <v>MosmanRound 1</v>
      </c>
      <c r="Q16" s="19" t="s">
        <v>11</v>
      </c>
      <c r="R16" s="19">
        <f t="shared" si="7"/>
        <v>0</v>
      </c>
      <c r="S16" s="19" t="str">
        <f t="shared" si="8"/>
        <v>Lane CoveRound 1</v>
      </c>
      <c r="T16" s="10" t="s">
        <v>372</v>
      </c>
      <c r="U16" s="19">
        <f t="shared" si="9"/>
        <v>0</v>
      </c>
      <c r="V16" s="19">
        <f t="shared" si="10"/>
        <v>0</v>
      </c>
      <c r="W16" s="19">
        <f t="shared" si="11"/>
        <v>0</v>
      </c>
      <c r="X16" s="19">
        <f t="shared" si="12"/>
        <v>0</v>
      </c>
      <c r="Y16" s="19">
        <f t="shared" si="13"/>
        <v>0</v>
      </c>
      <c r="Z16" s="19"/>
      <c r="AA16" s="19"/>
      <c r="AB16" s="19"/>
      <c r="AC16" s="19"/>
    </row>
    <row r="17" spans="1:25" ht="13.5" customHeight="1" x14ac:dyDescent="0.2">
      <c r="A17" s="43"/>
      <c r="B17" s="43" t="s">
        <v>151</v>
      </c>
      <c r="C17" s="44"/>
      <c r="D17" s="16" t="s">
        <v>24</v>
      </c>
      <c r="E17" s="19" t="s">
        <v>373</v>
      </c>
      <c r="F17" s="9" t="s">
        <v>26</v>
      </c>
      <c r="G17" s="19" t="s">
        <v>373</v>
      </c>
      <c r="H17" s="45"/>
      <c r="I17" s="46"/>
      <c r="J17" s="47" t="str">
        <f t="shared" si="1"/>
        <v>Hunters HillU7B</v>
      </c>
      <c r="K17" s="47" t="str">
        <f t="shared" si="2"/>
        <v>MosmanU7C</v>
      </c>
      <c r="L17" s="19" t="str">
        <f t="shared" si="3"/>
        <v>Hunters HillU7B V MosmanU7C</v>
      </c>
      <c r="M17" s="19">
        <f t="shared" si="4"/>
        <v>1</v>
      </c>
      <c r="N17" s="48" t="s">
        <v>370</v>
      </c>
      <c r="O17" s="49" t="str">
        <f t="shared" si="5"/>
        <v>Hunters HillRound 1</v>
      </c>
      <c r="P17" s="49" t="str">
        <f t="shared" si="6"/>
        <v>MosmanRound 1</v>
      </c>
      <c r="Q17" s="19" t="s">
        <v>168</v>
      </c>
      <c r="R17" s="19">
        <f t="shared" si="7"/>
        <v>0</v>
      </c>
      <c r="S17" s="19" t="str">
        <f t="shared" si="8"/>
        <v>WahroongaRound 1</v>
      </c>
      <c r="T17" s="12" t="s">
        <v>374</v>
      </c>
      <c r="U17" s="19">
        <f t="shared" si="9"/>
        <v>0</v>
      </c>
      <c r="V17" s="19">
        <f t="shared" si="10"/>
        <v>0</v>
      </c>
      <c r="W17" s="19">
        <f t="shared" si="11"/>
        <v>0</v>
      </c>
      <c r="X17" s="19">
        <f t="shared" si="12"/>
        <v>0</v>
      </c>
      <c r="Y17" s="19">
        <f t="shared" si="13"/>
        <v>0</v>
      </c>
    </row>
    <row r="18" spans="1:25" ht="13.5" customHeight="1" x14ac:dyDescent="0.2">
      <c r="A18" s="43"/>
      <c r="B18" s="43" t="s">
        <v>151</v>
      </c>
      <c r="C18" s="44"/>
      <c r="D18" s="16" t="s">
        <v>24</v>
      </c>
      <c r="E18" s="19" t="s">
        <v>375</v>
      </c>
      <c r="F18" s="9" t="s">
        <v>26</v>
      </c>
      <c r="G18" s="19" t="s">
        <v>375</v>
      </c>
      <c r="H18" s="45"/>
      <c r="I18" s="46"/>
      <c r="J18" s="47" t="str">
        <f t="shared" si="1"/>
        <v>Hunters HillU7C</v>
      </c>
      <c r="K18" s="47" t="str">
        <f>F15&amp;G15</f>
        <v>St IvesU7A</v>
      </c>
      <c r="L18" s="19" t="str">
        <f t="shared" si="3"/>
        <v>Hunters HillU7C V St IvesU7A</v>
      </c>
      <c r="M18" s="19">
        <f t="shared" si="4"/>
        <v>1</v>
      </c>
      <c r="N18" s="48" t="s">
        <v>370</v>
      </c>
      <c r="O18" s="49" t="str">
        <f t="shared" si="5"/>
        <v>Hunters HillRound 1</v>
      </c>
      <c r="P18" s="49" t="str">
        <f>F15&amp;B18</f>
        <v>St IvesRound 1</v>
      </c>
      <c r="Q18" s="19" t="s">
        <v>13</v>
      </c>
      <c r="R18" s="19">
        <f t="shared" si="7"/>
        <v>1</v>
      </c>
      <c r="S18" s="19">
        <f t="shared" si="8"/>
        <v>0</v>
      </c>
      <c r="T18" s="12" t="s">
        <v>376</v>
      </c>
      <c r="U18" s="19">
        <f t="shared" si="9"/>
        <v>0</v>
      </c>
      <c r="V18" s="19">
        <f t="shared" si="10"/>
        <v>0</v>
      </c>
      <c r="W18" s="19">
        <f t="shared" si="11"/>
        <v>0</v>
      </c>
      <c r="X18" s="19">
        <f t="shared" si="12"/>
        <v>0</v>
      </c>
      <c r="Y18" s="19">
        <f t="shared" si="13"/>
        <v>0</v>
      </c>
    </row>
    <row r="19" spans="1:25" ht="13.5" customHeight="1" x14ac:dyDescent="0.2">
      <c r="A19" s="43"/>
      <c r="B19" s="43" t="s">
        <v>151</v>
      </c>
      <c r="C19" s="44"/>
      <c r="D19" s="14" t="s">
        <v>16</v>
      </c>
      <c r="E19" s="19" t="s">
        <v>369</v>
      </c>
      <c r="F19" s="7" t="s">
        <v>8</v>
      </c>
      <c r="G19" s="19" t="s">
        <v>369</v>
      </c>
      <c r="H19" s="45"/>
      <c r="I19" s="46"/>
      <c r="J19" s="47" t="str">
        <f t="shared" si="1"/>
        <v>LindfieldU7A</v>
      </c>
      <c r="K19" s="47" t="str">
        <f>F19&amp;G19</f>
        <v>ChatswoodU7A</v>
      </c>
      <c r="L19" s="19" t="str">
        <f t="shared" si="3"/>
        <v>LindfieldU7A V ChatswoodU7A</v>
      </c>
      <c r="M19" s="19">
        <f t="shared" si="4"/>
        <v>1</v>
      </c>
      <c r="N19" s="48" t="s">
        <v>370</v>
      </c>
      <c r="O19" s="49" t="str">
        <f t="shared" si="5"/>
        <v>LindfieldRound 1</v>
      </c>
      <c r="P19" s="49" t="str">
        <f>F19&amp;B19</f>
        <v>ChatswoodRound 1</v>
      </c>
      <c r="Q19" s="19" t="s">
        <v>15</v>
      </c>
      <c r="R19" s="19">
        <f t="shared" si="7"/>
        <v>0</v>
      </c>
      <c r="S19" s="19" t="str">
        <f t="shared" si="8"/>
        <v>KWPRound 1</v>
      </c>
      <c r="T19" s="12" t="s">
        <v>377</v>
      </c>
      <c r="U19" s="19">
        <f t="shared" si="9"/>
        <v>0</v>
      </c>
      <c r="V19" s="19">
        <f t="shared" si="10"/>
        <v>0</v>
      </c>
      <c r="W19" s="19">
        <f t="shared" si="11"/>
        <v>0</v>
      </c>
      <c r="X19" s="19">
        <f t="shared" si="12"/>
        <v>0</v>
      </c>
      <c r="Y19" s="19">
        <f t="shared" si="13"/>
        <v>0</v>
      </c>
    </row>
    <row r="20" spans="1:25" ht="13.5" customHeight="1" x14ac:dyDescent="0.2">
      <c r="A20" s="43"/>
      <c r="B20" s="43" t="s">
        <v>151</v>
      </c>
      <c r="C20" s="44"/>
      <c r="D20" s="14" t="s">
        <v>16</v>
      </c>
      <c r="E20" s="19" t="s">
        <v>373</v>
      </c>
      <c r="F20" s="7" t="s">
        <v>8</v>
      </c>
      <c r="G20" s="19" t="s">
        <v>373</v>
      </c>
      <c r="H20" s="45"/>
      <c r="I20" s="46"/>
      <c r="J20" s="47" t="str">
        <f t="shared" si="1"/>
        <v>LindfieldU7B</v>
      </c>
      <c r="K20" s="47" t="e">
        <f>#REF!&amp;G20</f>
        <v>#REF!</v>
      </c>
      <c r="L20" s="19" t="e">
        <f t="shared" si="3"/>
        <v>#REF!</v>
      </c>
      <c r="M20" s="19">
        <f t="shared" si="4"/>
        <v>2</v>
      </c>
      <c r="N20" s="48" t="s">
        <v>370</v>
      </c>
      <c r="O20" s="49" t="str">
        <f t="shared" si="5"/>
        <v>LindfieldRound 1</v>
      </c>
      <c r="P20" s="49" t="e">
        <f>#REF!&amp;B20</f>
        <v>#REF!</v>
      </c>
      <c r="Q20" s="19" t="s">
        <v>21</v>
      </c>
      <c r="R20" s="19">
        <f t="shared" si="7"/>
        <v>0</v>
      </c>
      <c r="S20" s="19" t="str">
        <f t="shared" si="8"/>
        <v>Lane CoveRound 2</v>
      </c>
      <c r="T20" s="11" t="s">
        <v>378</v>
      </c>
      <c r="U20" s="19">
        <f t="shared" si="9"/>
        <v>0</v>
      </c>
      <c r="V20" s="19">
        <f t="shared" si="10"/>
        <v>0</v>
      </c>
      <c r="W20" s="19">
        <f t="shared" si="11"/>
        <v>0</v>
      </c>
      <c r="X20" s="19">
        <f t="shared" si="12"/>
        <v>0</v>
      </c>
      <c r="Y20" s="19">
        <f t="shared" si="13"/>
        <v>0</v>
      </c>
    </row>
    <row r="21" spans="1:25" ht="13.5" customHeight="1" x14ac:dyDescent="0.2">
      <c r="A21" s="43"/>
      <c r="B21" s="43" t="s">
        <v>151</v>
      </c>
      <c r="C21" s="44"/>
      <c r="D21" s="14" t="s">
        <v>16</v>
      </c>
      <c r="E21" s="19" t="s">
        <v>375</v>
      </c>
      <c r="F21" s="17" t="s">
        <v>22</v>
      </c>
      <c r="G21" s="19" t="s">
        <v>373</v>
      </c>
      <c r="H21" s="45"/>
      <c r="I21" s="46"/>
      <c r="J21" s="47"/>
      <c r="K21" s="47"/>
      <c r="L21" s="19"/>
      <c r="M21" s="19"/>
      <c r="N21" s="48"/>
      <c r="O21" s="49"/>
      <c r="P21" s="49"/>
      <c r="Q21" s="19"/>
      <c r="R21" s="19"/>
      <c r="S21" s="19"/>
      <c r="T21" s="11"/>
      <c r="U21" s="19"/>
      <c r="V21" s="19"/>
      <c r="W21" s="19"/>
      <c r="X21" s="19"/>
      <c r="Y21" s="19"/>
    </row>
    <row r="22" spans="1:25" ht="13.5" customHeight="1" x14ac:dyDescent="0.2">
      <c r="A22" s="43"/>
      <c r="B22" s="43" t="s">
        <v>151</v>
      </c>
      <c r="C22" s="44"/>
      <c r="D22" s="10" t="s">
        <v>10</v>
      </c>
      <c r="E22" s="19" t="s">
        <v>369</v>
      </c>
      <c r="F22" s="17" t="s">
        <v>22</v>
      </c>
      <c r="G22" s="19" t="s">
        <v>375</v>
      </c>
      <c r="H22" s="19"/>
      <c r="I22" s="46"/>
      <c r="J22" s="47"/>
      <c r="K22" s="47"/>
      <c r="L22" s="19"/>
      <c r="M22" s="19"/>
      <c r="N22" s="48"/>
      <c r="O22" s="49"/>
      <c r="P22" s="49"/>
      <c r="Q22" s="19"/>
      <c r="R22" s="19"/>
      <c r="S22" s="19"/>
      <c r="T22" s="11"/>
      <c r="U22" s="19"/>
      <c r="V22" s="19"/>
      <c r="W22" s="19"/>
      <c r="X22" s="19"/>
      <c r="Y22" s="19"/>
    </row>
    <row r="23" spans="1:25" ht="13.5" customHeight="1" x14ac:dyDescent="0.2">
      <c r="A23" s="43"/>
      <c r="B23" s="43"/>
      <c r="C23" s="44"/>
      <c r="D23" s="10" t="s">
        <v>10</v>
      </c>
      <c r="E23" s="19" t="s">
        <v>373</v>
      </c>
      <c r="F23" s="15" t="s">
        <v>18</v>
      </c>
      <c r="G23" s="19" t="s">
        <v>369</v>
      </c>
      <c r="H23" s="19"/>
      <c r="I23" s="46"/>
      <c r="J23" s="47"/>
      <c r="K23" s="47"/>
      <c r="L23" s="19"/>
      <c r="M23" s="19"/>
      <c r="N23" s="48"/>
      <c r="O23" s="49"/>
      <c r="P23" s="49"/>
      <c r="Q23" s="19"/>
      <c r="R23" s="19"/>
      <c r="S23" s="19"/>
      <c r="T23" s="11"/>
      <c r="U23" s="19"/>
      <c r="V23" s="19"/>
      <c r="W23" s="19"/>
      <c r="X23" s="19"/>
      <c r="Y23" s="19"/>
    </row>
    <row r="24" spans="1:25" ht="13.5" customHeight="1" x14ac:dyDescent="0.2">
      <c r="A24" s="43"/>
      <c r="B24" s="43" t="s">
        <v>151</v>
      </c>
      <c r="C24" s="44"/>
      <c r="D24" s="9" t="s">
        <v>26</v>
      </c>
      <c r="E24" s="19" t="s">
        <v>379</v>
      </c>
      <c r="F24" s="97" t="s">
        <v>380</v>
      </c>
      <c r="G24" s="44"/>
      <c r="H24" s="45"/>
      <c r="I24" s="46"/>
      <c r="J24" s="47" t="str">
        <f t="shared" ref="J24:J26" si="14">D24&amp;E24</f>
        <v>MosmanU7D</v>
      </c>
      <c r="K24" s="47" t="str">
        <f t="shared" ref="K24:K26" si="15">F24&amp;G24</f>
        <v>Bye</v>
      </c>
      <c r="L24" s="19" t="str">
        <f t="shared" ref="L24:L26" si="16">J24&amp;" V " &amp; K24</f>
        <v>MosmanU7D V Bye</v>
      </c>
      <c r="M24" s="19">
        <f t="shared" ref="M24:M26" si="17">COUNTIF($L$15:$L$173,L24)</f>
        <v>1</v>
      </c>
      <c r="N24" s="48" t="s">
        <v>370</v>
      </c>
      <c r="O24" s="49" t="str">
        <f t="shared" ref="O24:O26" si="18">D24&amp;B24</f>
        <v>MosmanRound 1</v>
      </c>
      <c r="P24" s="49" t="str">
        <f t="shared" ref="P24:P26" si="19">F24&amp;B24</f>
        <v>ByeRound 1</v>
      </c>
      <c r="Q24" s="19" t="s">
        <v>25</v>
      </c>
      <c r="R24" s="19">
        <f t="shared" ref="R24:R26" si="20">COUNTIF($P$15:$P$212,Q24)</f>
        <v>2</v>
      </c>
      <c r="S24" s="19">
        <f t="shared" ref="S24:S26" si="21">IF(R24&lt;&gt;0,0,Q24)</f>
        <v>0</v>
      </c>
      <c r="T24" s="14" t="s">
        <v>381</v>
      </c>
      <c r="U24" s="19">
        <f t="shared" ref="U24:U26" si="22">COUNTIF($J$15:$J$173,T24)</f>
        <v>0</v>
      </c>
      <c r="V24" s="19">
        <f t="shared" ref="V24:V26" si="23">COUNTIFS($J$15:$J$173,$T24,$N$15:$N$173,"sat")+COUNTIFS($K$15:$K$173,$T24,$N$15:$N$173,"sat")</f>
        <v>0</v>
      </c>
      <c r="W24" s="19">
        <f t="shared" ref="W24:W26" si="24">COUNTIFS($J$15:$J$173,$T24,$N$15:$N$173,"sun")+COUNTIFS($K$15:$K$173,$T24,$N$15:$N$173,"sun")</f>
        <v>0</v>
      </c>
      <c r="X24" s="19">
        <f t="shared" ref="X24:X26" si="25">COUNTIFS($J$15:$J$173,$T24,$N$15:$N$173,"fri")+COUNTIFS($K$15:$K$173,$T24,$N$15:$N$173,"fri")</f>
        <v>0</v>
      </c>
      <c r="Y24" s="19">
        <f t="shared" ref="Y24:Y26" si="26">SUM(V24:X24)</f>
        <v>0</v>
      </c>
    </row>
    <row r="25" spans="1:25" ht="13.5" customHeight="1" x14ac:dyDescent="0.2">
      <c r="A25" s="43"/>
      <c r="B25" s="43" t="s">
        <v>151</v>
      </c>
      <c r="C25" s="44">
        <v>43583</v>
      </c>
      <c r="D25" s="12" t="s">
        <v>12</v>
      </c>
      <c r="E25" s="19" t="s">
        <v>369</v>
      </c>
      <c r="F25" s="18" t="s">
        <v>28</v>
      </c>
      <c r="G25" s="19" t="s">
        <v>369</v>
      </c>
      <c r="H25" s="45"/>
      <c r="I25" s="46"/>
      <c r="J25" s="47" t="str">
        <f t="shared" si="14"/>
        <v>KWPU7A</v>
      </c>
      <c r="K25" s="47" t="str">
        <f t="shared" si="15"/>
        <v>Norths PiratesU7A</v>
      </c>
      <c r="L25" s="19" t="str">
        <f t="shared" si="16"/>
        <v>KWPU7A V Norths PiratesU7A</v>
      </c>
      <c r="M25" s="19">
        <f t="shared" si="17"/>
        <v>1</v>
      </c>
      <c r="N25" s="47" t="s">
        <v>382</v>
      </c>
      <c r="O25" s="49" t="str">
        <f t="shared" si="18"/>
        <v>KWPRound 1</v>
      </c>
      <c r="P25" s="49" t="str">
        <f t="shared" si="19"/>
        <v>Norths PiratesRound 1</v>
      </c>
      <c r="Q25" s="19" t="s">
        <v>27</v>
      </c>
      <c r="R25" s="19">
        <f t="shared" si="20"/>
        <v>3</v>
      </c>
      <c r="S25" s="19">
        <f t="shared" si="21"/>
        <v>0</v>
      </c>
      <c r="T25" s="14" t="s">
        <v>383</v>
      </c>
      <c r="U25" s="19">
        <f t="shared" si="22"/>
        <v>0</v>
      </c>
      <c r="V25" s="19">
        <f t="shared" si="23"/>
        <v>0</v>
      </c>
      <c r="W25" s="19">
        <f t="shared" si="24"/>
        <v>0</v>
      </c>
      <c r="X25" s="19">
        <f t="shared" si="25"/>
        <v>0</v>
      </c>
      <c r="Y25" s="19">
        <f t="shared" si="26"/>
        <v>0</v>
      </c>
    </row>
    <row r="26" spans="1:25" ht="13.5" customHeight="1" x14ac:dyDescent="0.2">
      <c r="A26" s="43"/>
      <c r="B26" s="43" t="s">
        <v>151</v>
      </c>
      <c r="C26" s="44"/>
      <c r="D26" s="12" t="s">
        <v>12</v>
      </c>
      <c r="E26" s="19" t="s">
        <v>373</v>
      </c>
      <c r="F26" s="18" t="s">
        <v>28</v>
      </c>
      <c r="G26" s="19" t="s">
        <v>373</v>
      </c>
      <c r="H26" s="45"/>
      <c r="I26" s="46"/>
      <c r="J26" s="47" t="str">
        <f t="shared" si="14"/>
        <v>KWPU7B</v>
      </c>
      <c r="K26" s="47" t="str">
        <f t="shared" si="15"/>
        <v>Norths PiratesU7B</v>
      </c>
      <c r="L26" s="19" t="str">
        <f t="shared" si="16"/>
        <v>KWPU7B V Norths PiratesU7B</v>
      </c>
      <c r="M26" s="19">
        <f t="shared" si="17"/>
        <v>1</v>
      </c>
      <c r="N26" s="47" t="s">
        <v>382</v>
      </c>
      <c r="O26" s="49" t="str">
        <f t="shared" si="18"/>
        <v>KWPRound 1</v>
      </c>
      <c r="P26" s="49" t="str">
        <f t="shared" si="19"/>
        <v>Norths PiratesRound 1</v>
      </c>
      <c r="Q26" s="19" t="s">
        <v>29</v>
      </c>
      <c r="R26" s="19">
        <f t="shared" si="20"/>
        <v>0</v>
      </c>
      <c r="S26" s="19" t="str">
        <f t="shared" si="21"/>
        <v>KWPRound 2</v>
      </c>
      <c r="T26" s="15" t="s">
        <v>384</v>
      </c>
      <c r="U26" s="19">
        <f t="shared" si="22"/>
        <v>0</v>
      </c>
      <c r="V26" s="19">
        <f t="shared" si="23"/>
        <v>0</v>
      </c>
      <c r="W26" s="19">
        <f t="shared" si="24"/>
        <v>0</v>
      </c>
      <c r="X26" s="19">
        <f t="shared" si="25"/>
        <v>0</v>
      </c>
      <c r="Y26" s="19">
        <f t="shared" si="26"/>
        <v>0</v>
      </c>
    </row>
    <row r="27" spans="1:25" ht="13.5" customHeight="1" x14ac:dyDescent="0.2">
      <c r="A27" s="43"/>
      <c r="B27" s="43"/>
      <c r="C27" s="44"/>
      <c r="D27" s="12" t="s">
        <v>12</v>
      </c>
      <c r="E27" s="19" t="s">
        <v>375</v>
      </c>
      <c r="F27" s="18" t="s">
        <v>28</v>
      </c>
      <c r="G27" s="19" t="s">
        <v>375</v>
      </c>
      <c r="H27" s="45"/>
      <c r="I27" s="46"/>
      <c r="J27" s="47"/>
      <c r="K27" s="47"/>
      <c r="L27" s="19"/>
      <c r="M27" s="19"/>
      <c r="N27" s="47"/>
      <c r="O27" s="49"/>
      <c r="P27" s="49"/>
      <c r="Q27" s="19"/>
      <c r="R27" s="19"/>
      <c r="S27" s="19"/>
      <c r="T27" s="15"/>
      <c r="U27" s="19"/>
      <c r="V27" s="19"/>
      <c r="W27" s="19"/>
      <c r="X27" s="19"/>
      <c r="Y27" s="19"/>
    </row>
    <row r="28" spans="1:25" ht="13.5" customHeight="1" x14ac:dyDescent="0.2">
      <c r="A28" s="43" t="s">
        <v>181</v>
      </c>
      <c r="B28" s="43" t="str">
        <f>A28</f>
        <v>Round 2</v>
      </c>
      <c r="C28" s="44">
        <v>43589</v>
      </c>
      <c r="D28" s="11" t="s">
        <v>14</v>
      </c>
      <c r="E28" s="19" t="s">
        <v>369</v>
      </c>
      <c r="F28" s="16" t="s">
        <v>24</v>
      </c>
      <c r="G28" s="19" t="s">
        <v>369</v>
      </c>
      <c r="H28" s="45"/>
      <c r="I28" s="46"/>
      <c r="J28" s="47" t="str">
        <f t="shared" ref="J28:J36" si="27">D28&amp;E28</f>
        <v>Lane CoveU7A</v>
      </c>
      <c r="K28" s="47" t="str">
        <f t="shared" ref="K28:K31" si="28">F28&amp;G28</f>
        <v>Hunters HillU7A</v>
      </c>
      <c r="L28" s="19" t="str">
        <f t="shared" ref="L28:L36" si="29">J28&amp;" V " &amp; K28</f>
        <v>Lane CoveU7A V Hunters HillU7A</v>
      </c>
      <c r="M28" s="19">
        <f t="shared" ref="M28:M36" si="30">COUNTIF($L$15:$L$173,L28)</f>
        <v>1</v>
      </c>
      <c r="N28" s="48" t="s">
        <v>370</v>
      </c>
      <c r="O28" s="49" t="str">
        <f t="shared" ref="O28:O36" si="31">D28&amp;B28</f>
        <v>Lane CoveRound 2</v>
      </c>
      <c r="P28" s="49" t="str">
        <f t="shared" ref="P28:P31" si="32">F28&amp;B28</f>
        <v>Hunters HillRound 2</v>
      </c>
      <c r="Q28" s="19" t="s">
        <v>33</v>
      </c>
      <c r="R28" s="19">
        <f t="shared" ref="R28:R36" si="33">COUNTIF($P$15:$P$212,Q28)</f>
        <v>0</v>
      </c>
      <c r="S28" s="19" t="str">
        <f t="shared" ref="S28:S36" si="34">IF(R28&lt;&gt;0,0,Q28)</f>
        <v>RosevilleRound 3</v>
      </c>
      <c r="T28" s="17" t="s">
        <v>385</v>
      </c>
      <c r="U28" s="19">
        <f t="shared" ref="U28:U36" si="35">COUNTIF($J$15:$J$173,T28)</f>
        <v>0</v>
      </c>
      <c r="V28" s="19">
        <f t="shared" ref="V28:V36" si="36">COUNTIFS($J$15:$J$173,$T28,$N$15:$N$173,"sat")+COUNTIFS($K$15:$K$173,$T28,$N$15:$N$173,"sat")</f>
        <v>0</v>
      </c>
      <c r="W28" s="19">
        <f t="shared" ref="W28:W36" si="37">COUNTIFS($J$15:$J$173,$T28,$N$15:$N$173,"sun")+COUNTIFS($K$15:$K$173,$T28,$N$15:$N$173,"sun")</f>
        <v>0</v>
      </c>
      <c r="X28" s="19">
        <f t="shared" ref="X28:X36" si="38">COUNTIFS($J$15:$J$173,$T28,$N$15:$N$173,"fri")+COUNTIFS($K$15:$K$173,$T28,$N$15:$N$173,"fri")</f>
        <v>0</v>
      </c>
      <c r="Y28" s="19">
        <f t="shared" ref="Y28:Y36" si="39">SUM(V28:X28)</f>
        <v>0</v>
      </c>
    </row>
    <row r="29" spans="1:25" ht="13.5" customHeight="1" x14ac:dyDescent="0.2">
      <c r="A29" s="43"/>
      <c r="B29" s="43" t="str">
        <f t="shared" ref="B29:B38" si="40">B28</f>
        <v>Round 2</v>
      </c>
      <c r="C29" s="44"/>
      <c r="D29" s="44"/>
      <c r="E29" s="44"/>
      <c r="F29" s="16" t="s">
        <v>24</v>
      </c>
      <c r="G29" s="19" t="s">
        <v>373</v>
      </c>
      <c r="H29" s="45"/>
      <c r="I29" s="46"/>
      <c r="J29" s="47" t="str">
        <f t="shared" si="27"/>
        <v/>
      </c>
      <c r="K29" s="47" t="str">
        <f t="shared" si="28"/>
        <v>Hunters HillU7B</v>
      </c>
      <c r="L29" s="19" t="str">
        <f t="shared" si="29"/>
        <v xml:space="preserve"> V Hunters HillU7B</v>
      </c>
      <c r="M29" s="19">
        <f t="shared" si="30"/>
        <v>1</v>
      </c>
      <c r="N29" s="48" t="s">
        <v>370</v>
      </c>
      <c r="O29" s="49" t="str">
        <f t="shared" si="31"/>
        <v>Round 2</v>
      </c>
      <c r="P29" s="49" t="str">
        <f t="shared" si="32"/>
        <v>Hunters HillRound 2</v>
      </c>
      <c r="Q29" s="19" t="s">
        <v>34</v>
      </c>
      <c r="R29" s="19">
        <f t="shared" si="33"/>
        <v>0</v>
      </c>
      <c r="S29" s="19" t="str">
        <f t="shared" si="34"/>
        <v>ChatswoodRound 3</v>
      </c>
      <c r="T29" s="17" t="s">
        <v>386</v>
      </c>
      <c r="U29" s="19">
        <f t="shared" si="35"/>
        <v>0</v>
      </c>
      <c r="V29" s="19">
        <f t="shared" si="36"/>
        <v>0</v>
      </c>
      <c r="W29" s="19">
        <f t="shared" si="37"/>
        <v>0</v>
      </c>
      <c r="X29" s="19">
        <f t="shared" si="38"/>
        <v>0</v>
      </c>
      <c r="Y29" s="19">
        <f t="shared" si="39"/>
        <v>0</v>
      </c>
    </row>
    <row r="30" spans="1:25" ht="13.5" customHeight="1" x14ac:dyDescent="0.2">
      <c r="A30" s="43"/>
      <c r="B30" s="43" t="str">
        <f t="shared" si="40"/>
        <v>Round 2</v>
      </c>
      <c r="C30" s="44"/>
      <c r="D30" s="9" t="s">
        <v>26</v>
      </c>
      <c r="E30" s="19" t="s">
        <v>369</v>
      </c>
      <c r="F30" s="14" t="s">
        <v>16</v>
      </c>
      <c r="G30" s="19" t="s">
        <v>369</v>
      </c>
      <c r="H30" s="45"/>
      <c r="I30" s="46"/>
      <c r="J30" s="47" t="str">
        <f t="shared" si="27"/>
        <v>MosmanU7A</v>
      </c>
      <c r="K30" s="47" t="str">
        <f t="shared" si="28"/>
        <v>LindfieldU7A</v>
      </c>
      <c r="L30" s="19" t="str">
        <f t="shared" si="29"/>
        <v>MosmanU7A V LindfieldU7A</v>
      </c>
      <c r="M30" s="19">
        <f t="shared" si="30"/>
        <v>1</v>
      </c>
      <c r="N30" s="48" t="s">
        <v>370</v>
      </c>
      <c r="O30" s="49" t="str">
        <f t="shared" si="31"/>
        <v>MosmanRound 2</v>
      </c>
      <c r="P30" s="49" t="str">
        <f t="shared" si="32"/>
        <v>LindfieldRound 2</v>
      </c>
      <c r="Q30" s="19" t="s">
        <v>35</v>
      </c>
      <c r="R30" s="19">
        <f t="shared" si="33"/>
        <v>0</v>
      </c>
      <c r="S30" s="19" t="str">
        <f t="shared" si="34"/>
        <v>St IvesRound 3</v>
      </c>
      <c r="T30" s="17" t="s">
        <v>387</v>
      </c>
      <c r="U30" s="19">
        <f t="shared" si="35"/>
        <v>0</v>
      </c>
      <c r="V30" s="19">
        <f t="shared" si="36"/>
        <v>0</v>
      </c>
      <c r="W30" s="19">
        <f t="shared" si="37"/>
        <v>0</v>
      </c>
      <c r="X30" s="19">
        <f t="shared" si="38"/>
        <v>0</v>
      </c>
      <c r="Y30" s="19">
        <f t="shared" si="39"/>
        <v>0</v>
      </c>
    </row>
    <row r="31" spans="1:25" ht="13.5" customHeight="1" x14ac:dyDescent="0.2">
      <c r="A31" s="43"/>
      <c r="B31" s="43" t="str">
        <f t="shared" si="40"/>
        <v>Round 2</v>
      </c>
      <c r="C31" s="44"/>
      <c r="D31" s="9" t="s">
        <v>26</v>
      </c>
      <c r="E31" s="19" t="s">
        <v>373</v>
      </c>
      <c r="F31" s="14" t="s">
        <v>16</v>
      </c>
      <c r="G31" s="19" t="s">
        <v>373</v>
      </c>
      <c r="H31" s="45"/>
      <c r="I31" s="46"/>
      <c r="J31" s="47" t="str">
        <f t="shared" si="27"/>
        <v>MosmanU7B</v>
      </c>
      <c r="K31" s="47" t="str">
        <f t="shared" si="28"/>
        <v>LindfieldU7B</v>
      </c>
      <c r="L31" s="19" t="str">
        <f t="shared" si="29"/>
        <v>MosmanU7B V LindfieldU7B</v>
      </c>
      <c r="M31" s="19">
        <f t="shared" si="30"/>
        <v>1</v>
      </c>
      <c r="N31" s="48" t="s">
        <v>370</v>
      </c>
      <c r="O31" s="49" t="str">
        <f t="shared" si="31"/>
        <v>MosmanRound 2</v>
      </c>
      <c r="P31" s="49" t="str">
        <f t="shared" si="32"/>
        <v>LindfieldRound 2</v>
      </c>
      <c r="Q31" s="19" t="s">
        <v>36</v>
      </c>
      <c r="R31" s="19">
        <f t="shared" si="33"/>
        <v>0</v>
      </c>
      <c r="S31" s="19" t="str">
        <f t="shared" si="34"/>
        <v>Hunters HillRound 3</v>
      </c>
      <c r="T31" s="17" t="s">
        <v>388</v>
      </c>
      <c r="U31" s="19">
        <f t="shared" si="35"/>
        <v>0</v>
      </c>
      <c r="V31" s="19">
        <f t="shared" si="36"/>
        <v>0</v>
      </c>
      <c r="W31" s="19">
        <f t="shared" si="37"/>
        <v>0</v>
      </c>
      <c r="X31" s="19">
        <f t="shared" si="38"/>
        <v>0</v>
      </c>
      <c r="Y31" s="19">
        <f t="shared" si="39"/>
        <v>0</v>
      </c>
    </row>
    <row r="32" spans="1:25" ht="13.5" customHeight="1" x14ac:dyDescent="0.2">
      <c r="A32" s="43"/>
      <c r="B32" s="43" t="str">
        <f t="shared" si="40"/>
        <v>Round 2</v>
      </c>
      <c r="C32" s="44"/>
      <c r="D32" s="9" t="s">
        <v>26</v>
      </c>
      <c r="E32" s="19" t="s">
        <v>375</v>
      </c>
      <c r="F32" s="18" t="s">
        <v>28</v>
      </c>
      <c r="G32" s="19" t="s">
        <v>369</v>
      </c>
      <c r="H32" s="45"/>
      <c r="I32" s="46"/>
      <c r="J32" s="47" t="str">
        <f t="shared" si="27"/>
        <v>MosmanU7C</v>
      </c>
      <c r="K32" s="47" t="e">
        <f>#REF!&amp;#REF!</f>
        <v>#REF!</v>
      </c>
      <c r="L32" s="19" t="e">
        <f t="shared" si="29"/>
        <v>#REF!</v>
      </c>
      <c r="M32" s="19">
        <f t="shared" si="30"/>
        <v>2</v>
      </c>
      <c r="N32" s="48" t="s">
        <v>370</v>
      </c>
      <c r="O32" s="49" t="str">
        <f t="shared" si="31"/>
        <v>MosmanRound 2</v>
      </c>
      <c r="P32" s="49" t="e">
        <f>#REF!&amp;B32</f>
        <v>#REF!</v>
      </c>
      <c r="Q32" s="19" t="s">
        <v>37</v>
      </c>
      <c r="R32" s="19">
        <f t="shared" si="33"/>
        <v>0</v>
      </c>
      <c r="S32" s="19" t="str">
        <f t="shared" si="34"/>
        <v>Norths PiratesRound 3</v>
      </c>
      <c r="T32" s="16" t="s">
        <v>389</v>
      </c>
      <c r="U32" s="19">
        <f t="shared" si="35"/>
        <v>0</v>
      </c>
      <c r="V32" s="19">
        <f t="shared" si="36"/>
        <v>0</v>
      </c>
      <c r="W32" s="19">
        <f t="shared" si="37"/>
        <v>0</v>
      </c>
      <c r="X32" s="19">
        <f t="shared" si="38"/>
        <v>0</v>
      </c>
      <c r="Y32" s="19">
        <f t="shared" si="39"/>
        <v>0</v>
      </c>
    </row>
    <row r="33" spans="1:25" ht="13.5" customHeight="1" x14ac:dyDescent="0.2">
      <c r="A33" s="43"/>
      <c r="B33" s="43" t="str">
        <f t="shared" si="40"/>
        <v>Round 2</v>
      </c>
      <c r="C33" s="44"/>
      <c r="D33" s="9" t="s">
        <v>26</v>
      </c>
      <c r="E33" s="19" t="s">
        <v>379</v>
      </c>
      <c r="F33" s="18" t="s">
        <v>28</v>
      </c>
      <c r="G33" s="19" t="s">
        <v>373</v>
      </c>
      <c r="H33" s="45"/>
      <c r="I33" s="46"/>
      <c r="J33" s="47" t="str">
        <f t="shared" si="27"/>
        <v>MosmanU7D</v>
      </c>
      <c r="K33" s="47" t="str">
        <f t="shared" ref="K33:K34" si="41">F32&amp;G32</f>
        <v>Norths PiratesU7A</v>
      </c>
      <c r="L33" s="19" t="str">
        <f t="shared" si="29"/>
        <v>MosmanU7D V Norths PiratesU7A</v>
      </c>
      <c r="M33" s="19">
        <f t="shared" si="30"/>
        <v>1</v>
      </c>
      <c r="N33" s="48" t="s">
        <v>370</v>
      </c>
      <c r="O33" s="49" t="str">
        <f t="shared" si="31"/>
        <v>MosmanRound 2</v>
      </c>
      <c r="P33" s="49" t="str">
        <f t="shared" ref="P33:P34" si="42">F32&amp;B33</f>
        <v>Norths PiratesRound 2</v>
      </c>
      <c r="Q33" s="19" t="s">
        <v>38</v>
      </c>
      <c r="R33" s="19">
        <f t="shared" si="33"/>
        <v>0</v>
      </c>
      <c r="S33" s="19" t="str">
        <f t="shared" si="34"/>
        <v>KWPRound 3</v>
      </c>
      <c r="T33" s="16" t="s">
        <v>390</v>
      </c>
      <c r="U33" s="19">
        <f t="shared" si="35"/>
        <v>0</v>
      </c>
      <c r="V33" s="19">
        <f t="shared" si="36"/>
        <v>0</v>
      </c>
      <c r="W33" s="19">
        <f t="shared" si="37"/>
        <v>0</v>
      </c>
      <c r="X33" s="19">
        <f t="shared" si="38"/>
        <v>0</v>
      </c>
      <c r="Y33" s="19">
        <f t="shared" si="39"/>
        <v>0</v>
      </c>
    </row>
    <row r="34" spans="1:25" ht="13.5" customHeight="1" x14ac:dyDescent="0.2">
      <c r="A34" s="43"/>
      <c r="B34" s="43" t="str">
        <f t="shared" si="40"/>
        <v>Round 2</v>
      </c>
      <c r="C34" s="44"/>
      <c r="D34" s="14" t="s">
        <v>16</v>
      </c>
      <c r="E34" s="19" t="s">
        <v>375</v>
      </c>
      <c r="F34" s="40" t="s">
        <v>380</v>
      </c>
      <c r="G34" s="19"/>
      <c r="H34" s="45"/>
      <c r="I34" s="46"/>
      <c r="J34" s="47" t="str">
        <f t="shared" si="27"/>
        <v>LindfieldU7C</v>
      </c>
      <c r="K34" s="47" t="str">
        <f t="shared" si="41"/>
        <v>Norths PiratesU7B</v>
      </c>
      <c r="L34" s="19" t="str">
        <f t="shared" si="29"/>
        <v>LindfieldU7C V Norths PiratesU7B</v>
      </c>
      <c r="M34" s="19">
        <f t="shared" si="30"/>
        <v>1</v>
      </c>
      <c r="N34" s="48" t="s">
        <v>370</v>
      </c>
      <c r="O34" s="49" t="str">
        <f t="shared" si="31"/>
        <v>LindfieldRound 2</v>
      </c>
      <c r="P34" s="49" t="str">
        <f t="shared" si="42"/>
        <v>Norths PiratesRound 2</v>
      </c>
      <c r="Q34" s="19" t="s">
        <v>40</v>
      </c>
      <c r="R34" s="19">
        <f t="shared" si="33"/>
        <v>0</v>
      </c>
      <c r="S34" s="19" t="str">
        <f t="shared" si="34"/>
        <v>MosmanRound 4</v>
      </c>
      <c r="T34" s="9" t="s">
        <v>391</v>
      </c>
      <c r="U34" s="19">
        <f t="shared" si="35"/>
        <v>0</v>
      </c>
      <c r="V34" s="19">
        <f t="shared" si="36"/>
        <v>0</v>
      </c>
      <c r="W34" s="19">
        <f t="shared" si="37"/>
        <v>0</v>
      </c>
      <c r="X34" s="19">
        <f t="shared" si="38"/>
        <v>0</v>
      </c>
      <c r="Y34" s="19">
        <f t="shared" si="39"/>
        <v>0</v>
      </c>
    </row>
    <row r="35" spans="1:25" ht="13.5" customHeight="1" x14ac:dyDescent="0.2">
      <c r="A35" s="43"/>
      <c r="B35" s="43" t="str">
        <f t="shared" si="40"/>
        <v>Round 2</v>
      </c>
      <c r="C35" s="44"/>
      <c r="D35" s="7" t="s">
        <v>8</v>
      </c>
      <c r="E35" s="19" t="s">
        <v>369</v>
      </c>
      <c r="F35" s="17" t="s">
        <v>22</v>
      </c>
      <c r="G35" s="19" t="s">
        <v>369</v>
      </c>
      <c r="H35" s="45"/>
      <c r="I35" s="46"/>
      <c r="J35" s="47" t="str">
        <f t="shared" si="27"/>
        <v>ChatswoodU7A</v>
      </c>
      <c r="K35" s="47" t="str">
        <f t="shared" ref="K35:K36" si="43">F35&amp;G35</f>
        <v>WahroongaU7A</v>
      </c>
      <c r="L35" s="19" t="str">
        <f t="shared" si="29"/>
        <v>ChatswoodU7A V WahroongaU7A</v>
      </c>
      <c r="M35" s="19">
        <f t="shared" si="30"/>
        <v>1</v>
      </c>
      <c r="N35" s="48" t="s">
        <v>370</v>
      </c>
      <c r="O35" s="49" t="str">
        <f t="shared" si="31"/>
        <v>ChatswoodRound 2</v>
      </c>
      <c r="P35" s="49" t="str">
        <f t="shared" ref="P35:P36" si="44">F35&amp;B35</f>
        <v>WahroongaRound 2</v>
      </c>
      <c r="Q35" s="19" t="s">
        <v>41</v>
      </c>
      <c r="R35" s="19">
        <f t="shared" si="33"/>
        <v>0</v>
      </c>
      <c r="S35" s="19" t="str">
        <f t="shared" si="34"/>
        <v>LindfieldRound 4</v>
      </c>
      <c r="T35" s="9" t="s">
        <v>392</v>
      </c>
      <c r="U35" s="19">
        <f t="shared" si="35"/>
        <v>0</v>
      </c>
      <c r="V35" s="19">
        <f t="shared" si="36"/>
        <v>0</v>
      </c>
      <c r="W35" s="19">
        <f t="shared" si="37"/>
        <v>0</v>
      </c>
      <c r="X35" s="19">
        <f t="shared" si="38"/>
        <v>0</v>
      </c>
      <c r="Y35" s="19">
        <f t="shared" si="39"/>
        <v>0</v>
      </c>
    </row>
    <row r="36" spans="1:25" ht="13.5" customHeight="1" x14ac:dyDescent="0.2">
      <c r="A36" s="43"/>
      <c r="B36" s="43" t="str">
        <f t="shared" si="40"/>
        <v>Round 2</v>
      </c>
      <c r="C36" s="44"/>
      <c r="D36" s="7" t="s">
        <v>8</v>
      </c>
      <c r="E36" s="19" t="s">
        <v>373</v>
      </c>
      <c r="F36" s="17" t="s">
        <v>22</v>
      </c>
      <c r="G36" s="19" t="s">
        <v>373</v>
      </c>
      <c r="H36" s="45"/>
      <c r="I36" s="46"/>
      <c r="J36" s="47" t="str">
        <f t="shared" si="27"/>
        <v>ChatswoodU7B</v>
      </c>
      <c r="K36" s="47" t="str">
        <f t="shared" si="43"/>
        <v>WahroongaU7B</v>
      </c>
      <c r="L36" s="19" t="str">
        <f t="shared" si="29"/>
        <v>ChatswoodU7B V WahroongaU7B</v>
      </c>
      <c r="M36" s="19">
        <f t="shared" si="30"/>
        <v>1</v>
      </c>
      <c r="N36" s="48" t="s">
        <v>370</v>
      </c>
      <c r="O36" s="49" t="str">
        <f t="shared" si="31"/>
        <v>ChatswoodRound 2</v>
      </c>
      <c r="P36" s="49" t="str">
        <f t="shared" si="44"/>
        <v>WahroongaRound 2</v>
      </c>
      <c r="Q36" s="19" t="s">
        <v>42</v>
      </c>
      <c r="R36" s="19">
        <f t="shared" si="33"/>
        <v>0</v>
      </c>
      <c r="S36" s="19" t="str">
        <f t="shared" si="34"/>
        <v>Norths PiratesRound 4</v>
      </c>
      <c r="T36" s="9" t="s">
        <v>393</v>
      </c>
      <c r="U36" s="19">
        <f t="shared" si="35"/>
        <v>0</v>
      </c>
      <c r="V36" s="19">
        <f t="shared" si="36"/>
        <v>0</v>
      </c>
      <c r="W36" s="19">
        <f t="shared" si="37"/>
        <v>0</v>
      </c>
      <c r="X36" s="19">
        <f t="shared" si="38"/>
        <v>0</v>
      </c>
      <c r="Y36" s="19">
        <f t="shared" si="39"/>
        <v>0</v>
      </c>
    </row>
    <row r="37" spans="1:25" ht="13.5" customHeight="1" x14ac:dyDescent="0.2">
      <c r="A37" s="43"/>
      <c r="B37" s="43" t="str">
        <f t="shared" si="40"/>
        <v>Round 2</v>
      </c>
      <c r="C37" s="44"/>
      <c r="D37" s="15" t="s">
        <v>18</v>
      </c>
      <c r="E37" s="19" t="s">
        <v>369</v>
      </c>
      <c r="F37" s="16" t="s">
        <v>24</v>
      </c>
      <c r="G37" s="19" t="s">
        <v>375</v>
      </c>
      <c r="H37" s="45"/>
      <c r="I37" s="46"/>
      <c r="J37" s="47"/>
      <c r="K37" s="47"/>
      <c r="L37" s="19"/>
      <c r="M37" s="19"/>
      <c r="N37" s="48"/>
      <c r="O37" s="49"/>
      <c r="P37" s="49"/>
      <c r="Q37" s="19"/>
      <c r="R37" s="19"/>
      <c r="S37" s="19"/>
      <c r="T37" s="9"/>
      <c r="U37" s="19"/>
      <c r="V37" s="19"/>
      <c r="W37" s="19"/>
      <c r="X37" s="19"/>
      <c r="Y37" s="19"/>
    </row>
    <row r="38" spans="1:25" ht="13.5" customHeight="1" x14ac:dyDescent="0.2">
      <c r="A38" s="43"/>
      <c r="B38" s="43" t="str">
        <f t="shared" si="40"/>
        <v>Round 2</v>
      </c>
      <c r="C38" s="44"/>
      <c r="D38" s="13" t="s">
        <v>20</v>
      </c>
      <c r="E38" s="19" t="s">
        <v>369</v>
      </c>
      <c r="F38" s="10" t="s">
        <v>10</v>
      </c>
      <c r="G38" s="19" t="s">
        <v>369</v>
      </c>
      <c r="H38" s="45"/>
      <c r="I38" s="46"/>
      <c r="J38" s="47"/>
      <c r="K38" s="47"/>
      <c r="L38" s="19"/>
      <c r="M38" s="19"/>
      <c r="N38" s="48"/>
      <c r="O38" s="49"/>
      <c r="P38" s="49"/>
      <c r="Q38" s="19"/>
      <c r="R38" s="19"/>
      <c r="S38" s="19"/>
      <c r="T38" s="9"/>
      <c r="U38" s="19"/>
      <c r="V38" s="19"/>
      <c r="W38" s="19"/>
      <c r="X38" s="19"/>
      <c r="Y38" s="19"/>
    </row>
    <row r="39" spans="1:25" ht="13.5" customHeight="1" x14ac:dyDescent="0.2">
      <c r="A39" s="43"/>
      <c r="B39" s="43" t="str">
        <f>B36</f>
        <v>Round 2</v>
      </c>
      <c r="C39" s="44">
        <v>43590</v>
      </c>
      <c r="D39" s="12" t="s">
        <v>12</v>
      </c>
      <c r="E39" s="19" t="s">
        <v>369</v>
      </c>
      <c r="F39" s="17" t="s">
        <v>22</v>
      </c>
      <c r="G39" s="19" t="s">
        <v>375</v>
      </c>
      <c r="H39" s="45"/>
      <c r="I39" s="46"/>
      <c r="J39" s="47" t="str">
        <f t="shared" ref="J39:J46" si="45">D39&amp;E39</f>
        <v>KWPU7A</v>
      </c>
      <c r="K39" s="47" t="str">
        <f t="shared" ref="K39:K46" si="46">F39&amp;G39</f>
        <v>WahroongaU7C</v>
      </c>
      <c r="L39" s="19" t="str">
        <f t="shared" ref="L39:L46" si="47">J39&amp;" V " &amp; K39</f>
        <v>KWPU7A V WahroongaU7C</v>
      </c>
      <c r="M39" s="19">
        <f t="shared" ref="M39:M46" si="48">COUNTIF($L$15:$L$173,L39)</f>
        <v>1</v>
      </c>
      <c r="N39" s="47" t="s">
        <v>382</v>
      </c>
      <c r="O39" s="49" t="str">
        <f t="shared" ref="O39:O46" si="49">D39&amp;B39</f>
        <v>KWPRound 2</v>
      </c>
      <c r="P39" s="49" t="str">
        <f t="shared" ref="P39:P46" si="50">F39&amp;B39</f>
        <v>WahroongaRound 2</v>
      </c>
      <c r="Q39" s="19" t="s">
        <v>43</v>
      </c>
      <c r="R39" s="19">
        <f t="shared" ref="R39:R46" si="51">COUNTIF($P$15:$P$212,Q39)</f>
        <v>0</v>
      </c>
      <c r="S39" s="19" t="str">
        <f t="shared" ref="S39:S46" si="52">IF(R39&lt;&gt;0,0,Q39)</f>
        <v>RosevilleRound 4</v>
      </c>
      <c r="T39" s="18" t="s">
        <v>394</v>
      </c>
      <c r="U39" s="19">
        <f t="shared" ref="U39:U40" si="53">COUNTIF($J$15:$J$173,T39)</f>
        <v>0</v>
      </c>
      <c r="V39" s="19">
        <f t="shared" ref="V39:V40" si="54">COUNTIFS($J$15:$J$173,$T39,$N$15:$N$173,"sat")+COUNTIFS($K$15:$K$173,$T39,$N$15:$N$173,"sat")</f>
        <v>0</v>
      </c>
      <c r="W39" s="19">
        <f t="shared" ref="W39:W40" si="55">COUNTIFS($J$15:$J$173,$T39,$N$15:$N$173,"sun")+COUNTIFS($K$15:$K$173,$T39,$N$15:$N$173,"sun")</f>
        <v>0</v>
      </c>
      <c r="X39" s="19">
        <f t="shared" ref="X39:X40" si="56">COUNTIFS($J$15:$J$173,$T39,$N$15:$N$173,"fri")+COUNTIFS($K$15:$K$173,$T39,$N$15:$N$173,"fri")</f>
        <v>0</v>
      </c>
      <c r="Y39" s="19">
        <f t="shared" ref="Y39:Y40" si="57">SUM(V39:X39)</f>
        <v>0</v>
      </c>
    </row>
    <row r="40" spans="1:25" ht="13.5" customHeight="1" x14ac:dyDescent="0.2">
      <c r="A40" s="43"/>
      <c r="B40" s="43" t="str">
        <f>B39</f>
        <v>Round 2</v>
      </c>
      <c r="C40" s="44"/>
      <c r="D40" s="12" t="s">
        <v>12</v>
      </c>
      <c r="E40" s="19" t="s">
        <v>373</v>
      </c>
      <c r="F40" s="45"/>
      <c r="G40" s="45"/>
      <c r="H40" s="45"/>
      <c r="I40" s="46"/>
      <c r="J40" s="47" t="str">
        <f t="shared" si="45"/>
        <v>KWPU7B</v>
      </c>
      <c r="K40" s="47" t="str">
        <f t="shared" si="46"/>
        <v/>
      </c>
      <c r="L40" s="19" t="str">
        <f t="shared" si="47"/>
        <v xml:space="preserve">KWPU7B V </v>
      </c>
      <c r="M40" s="19">
        <f t="shared" si="48"/>
        <v>1</v>
      </c>
      <c r="N40" s="47" t="s">
        <v>382</v>
      </c>
      <c r="O40" s="49" t="str">
        <f t="shared" si="49"/>
        <v>KWPRound 2</v>
      </c>
      <c r="P40" s="49" t="str">
        <f t="shared" si="50"/>
        <v>Round 2</v>
      </c>
      <c r="Q40" s="19" t="s">
        <v>44</v>
      </c>
      <c r="R40" s="19">
        <f t="shared" si="51"/>
        <v>0</v>
      </c>
      <c r="S40" s="19" t="str">
        <f t="shared" si="52"/>
        <v>KWPRound 4</v>
      </c>
      <c r="T40" s="18" t="s">
        <v>395</v>
      </c>
      <c r="U40" s="19">
        <f t="shared" si="53"/>
        <v>0</v>
      </c>
      <c r="V40" s="19">
        <f t="shared" si="54"/>
        <v>0</v>
      </c>
      <c r="W40" s="19">
        <f t="shared" si="55"/>
        <v>0</v>
      </c>
      <c r="X40" s="19">
        <f t="shared" si="56"/>
        <v>0</v>
      </c>
      <c r="Y40" s="19">
        <f t="shared" si="57"/>
        <v>0</v>
      </c>
    </row>
    <row r="41" spans="1:25" ht="13.5" customHeight="1" x14ac:dyDescent="0.2">
      <c r="A41" s="43" t="s">
        <v>183</v>
      </c>
      <c r="B41" s="43" t="str">
        <f>A41</f>
        <v>Round 3</v>
      </c>
      <c r="C41" s="44">
        <v>43232</v>
      </c>
      <c r="D41" s="10" t="s">
        <v>10</v>
      </c>
      <c r="E41" s="19" t="s">
        <v>369</v>
      </c>
      <c r="F41" s="9" t="s">
        <v>26</v>
      </c>
      <c r="G41" s="19" t="s">
        <v>369</v>
      </c>
      <c r="H41" s="45"/>
      <c r="I41" s="46"/>
      <c r="J41" s="47" t="str">
        <f t="shared" si="45"/>
        <v>HornsbyU7A</v>
      </c>
      <c r="K41" s="47" t="str">
        <f t="shared" si="46"/>
        <v>MosmanU7A</v>
      </c>
      <c r="L41" s="19" t="str">
        <f t="shared" si="47"/>
        <v>HornsbyU7A V MosmanU7A</v>
      </c>
      <c r="M41" s="19">
        <f t="shared" si="48"/>
        <v>1</v>
      </c>
      <c r="N41" s="47" t="s">
        <v>396</v>
      </c>
      <c r="O41" s="49" t="str">
        <f t="shared" si="49"/>
        <v>HornsbyRound 3</v>
      </c>
      <c r="P41" s="49" t="str">
        <f t="shared" si="50"/>
        <v>MosmanRound 3</v>
      </c>
      <c r="Q41" s="19" t="s">
        <v>48</v>
      </c>
      <c r="R41" s="19">
        <f t="shared" si="51"/>
        <v>0</v>
      </c>
      <c r="S41" s="19" t="str">
        <f t="shared" si="52"/>
        <v>Hunters HillRound 5</v>
      </c>
      <c r="T41" s="19"/>
      <c r="U41" s="19"/>
      <c r="V41" s="19"/>
      <c r="W41" s="19"/>
      <c r="X41" s="19"/>
      <c r="Y41" s="19"/>
    </row>
    <row r="42" spans="1:25" ht="13.5" customHeight="1" x14ac:dyDescent="0.2">
      <c r="A42" s="43"/>
      <c r="B42" s="43" t="str">
        <f t="shared" ref="B42:B44" si="58">B41</f>
        <v>Round 3</v>
      </c>
      <c r="C42" s="19"/>
      <c r="D42" s="15" t="s">
        <v>18</v>
      </c>
      <c r="E42" s="19" t="s">
        <v>369</v>
      </c>
      <c r="F42" s="9" t="s">
        <v>26</v>
      </c>
      <c r="G42" s="19" t="s">
        <v>373</v>
      </c>
      <c r="H42" s="45"/>
      <c r="I42" s="46"/>
      <c r="J42" s="47" t="str">
        <f t="shared" si="45"/>
        <v>RosevilleU7A</v>
      </c>
      <c r="K42" s="47" t="str">
        <f t="shared" si="46"/>
        <v>MosmanU7B</v>
      </c>
      <c r="L42" s="19" t="str">
        <f t="shared" si="47"/>
        <v>RosevilleU7A V MosmanU7B</v>
      </c>
      <c r="M42" s="19">
        <f t="shared" si="48"/>
        <v>1</v>
      </c>
      <c r="N42" s="48" t="s">
        <v>370</v>
      </c>
      <c r="O42" s="49" t="str">
        <f t="shared" si="49"/>
        <v>RosevilleRound 3</v>
      </c>
      <c r="P42" s="49" t="str">
        <f t="shared" si="50"/>
        <v>MosmanRound 3</v>
      </c>
      <c r="Q42" s="19" t="s">
        <v>49</v>
      </c>
      <c r="R42" s="19">
        <f t="shared" si="51"/>
        <v>0</v>
      </c>
      <c r="S42" s="19" t="str">
        <f t="shared" si="52"/>
        <v>RosevilleRound 5</v>
      </c>
      <c r="T42" s="19"/>
      <c r="U42" s="19"/>
      <c r="V42" s="19"/>
      <c r="W42" s="19"/>
      <c r="X42" s="19"/>
      <c r="Y42" s="19"/>
    </row>
    <row r="43" spans="1:25" ht="13.5" customHeight="1" x14ac:dyDescent="0.2">
      <c r="A43" s="43"/>
      <c r="B43" s="43" t="str">
        <f t="shared" si="58"/>
        <v>Round 3</v>
      </c>
      <c r="C43" s="44"/>
      <c r="D43" s="7" t="s">
        <v>8</v>
      </c>
      <c r="E43" s="19" t="s">
        <v>369</v>
      </c>
      <c r="F43" s="9" t="s">
        <v>26</v>
      </c>
      <c r="G43" s="19" t="s">
        <v>375</v>
      </c>
      <c r="H43" s="45"/>
      <c r="I43" s="46"/>
      <c r="J43" s="47" t="str">
        <f t="shared" si="45"/>
        <v>ChatswoodU7A</v>
      </c>
      <c r="K43" s="47" t="str">
        <f t="shared" si="46"/>
        <v>MosmanU7C</v>
      </c>
      <c r="L43" s="19" t="str">
        <f t="shared" si="47"/>
        <v>ChatswoodU7A V MosmanU7C</v>
      </c>
      <c r="M43" s="19">
        <f t="shared" si="48"/>
        <v>1</v>
      </c>
      <c r="N43" s="48" t="s">
        <v>370</v>
      </c>
      <c r="O43" s="49" t="str">
        <f t="shared" si="49"/>
        <v>ChatswoodRound 3</v>
      </c>
      <c r="P43" s="49" t="str">
        <f t="shared" si="50"/>
        <v>MosmanRound 3</v>
      </c>
      <c r="Q43" s="19" t="s">
        <v>50</v>
      </c>
      <c r="R43" s="19">
        <f t="shared" si="51"/>
        <v>0</v>
      </c>
      <c r="S43" s="19" t="str">
        <f t="shared" si="52"/>
        <v>ChatswoodRound 5</v>
      </c>
      <c r="T43" s="19"/>
      <c r="U43" s="19"/>
      <c r="V43" s="19"/>
      <c r="W43" s="19"/>
      <c r="X43" s="19"/>
      <c r="Y43" s="19"/>
    </row>
    <row r="44" spans="1:25" ht="13.5" customHeight="1" x14ac:dyDescent="0.2">
      <c r="A44" s="43"/>
      <c r="B44" s="43" t="str">
        <f t="shared" si="58"/>
        <v>Round 3</v>
      </c>
      <c r="C44" s="44"/>
      <c r="D44" s="7" t="s">
        <v>8</v>
      </c>
      <c r="E44" s="19" t="s">
        <v>373</v>
      </c>
      <c r="F44" s="9" t="s">
        <v>26</v>
      </c>
      <c r="G44" s="19" t="s">
        <v>379</v>
      </c>
      <c r="H44" s="45"/>
      <c r="I44" s="46"/>
      <c r="J44" s="47" t="str">
        <f t="shared" si="45"/>
        <v>ChatswoodU7B</v>
      </c>
      <c r="K44" s="47" t="str">
        <f t="shared" si="46"/>
        <v>MosmanU7D</v>
      </c>
      <c r="L44" s="19" t="str">
        <f t="shared" si="47"/>
        <v>ChatswoodU7B V MosmanU7D</v>
      </c>
      <c r="M44" s="19">
        <f t="shared" si="48"/>
        <v>1</v>
      </c>
      <c r="N44" s="48" t="s">
        <v>370</v>
      </c>
      <c r="O44" s="49" t="str">
        <f t="shared" si="49"/>
        <v>ChatswoodRound 3</v>
      </c>
      <c r="P44" s="49" t="str">
        <f t="shared" si="50"/>
        <v>MosmanRound 3</v>
      </c>
      <c r="Q44" s="19" t="s">
        <v>51</v>
      </c>
      <c r="R44" s="19">
        <f t="shared" si="51"/>
        <v>0</v>
      </c>
      <c r="S44" s="19" t="str">
        <f t="shared" si="52"/>
        <v>HornsbyRound 5</v>
      </c>
      <c r="T44" s="19"/>
      <c r="U44" s="19"/>
      <c r="V44" s="19"/>
      <c r="W44" s="19"/>
      <c r="X44" s="19"/>
      <c r="Y44" s="19"/>
    </row>
    <row r="45" spans="1:25" ht="13.5" customHeight="1" x14ac:dyDescent="0.2">
      <c r="A45" s="43"/>
      <c r="B45" s="43" t="e">
        <f>#REF!</f>
        <v>#REF!</v>
      </c>
      <c r="C45" s="44"/>
      <c r="D45" s="18" t="s">
        <v>28</v>
      </c>
      <c r="E45" s="19" t="s">
        <v>369</v>
      </c>
      <c r="F45" s="11" t="s">
        <v>14</v>
      </c>
      <c r="G45" s="19" t="s">
        <v>369</v>
      </c>
      <c r="H45" s="45"/>
      <c r="I45" s="46"/>
      <c r="J45" s="47" t="str">
        <f t="shared" si="45"/>
        <v>Norths PiratesU7A</v>
      </c>
      <c r="K45" s="47" t="str">
        <f t="shared" si="46"/>
        <v>Lane CoveU7A</v>
      </c>
      <c r="L45" s="19" t="str">
        <f t="shared" si="47"/>
        <v>Norths PiratesU7A V Lane CoveU7A</v>
      </c>
      <c r="M45" s="19">
        <f t="shared" si="48"/>
        <v>1</v>
      </c>
      <c r="N45" s="48" t="s">
        <v>370</v>
      </c>
      <c r="O45" s="49" t="e">
        <f t="shared" si="49"/>
        <v>#REF!</v>
      </c>
      <c r="P45" s="49" t="e">
        <f t="shared" si="50"/>
        <v>#REF!</v>
      </c>
      <c r="Q45" s="19" t="s">
        <v>54</v>
      </c>
      <c r="R45" s="19">
        <f t="shared" si="51"/>
        <v>0</v>
      </c>
      <c r="S45" s="19" t="str">
        <f t="shared" si="52"/>
        <v>Hunters HillRound 6</v>
      </c>
      <c r="T45" s="19"/>
      <c r="U45" s="19"/>
      <c r="V45" s="19"/>
      <c r="W45" s="19"/>
      <c r="X45" s="19"/>
      <c r="Y45" s="19"/>
    </row>
    <row r="46" spans="1:25" ht="13.5" customHeight="1" x14ac:dyDescent="0.2">
      <c r="A46" s="43"/>
      <c r="B46" s="43" t="e">
        <f>B45</f>
        <v>#REF!</v>
      </c>
      <c r="C46" s="44"/>
      <c r="D46" s="18" t="s">
        <v>28</v>
      </c>
      <c r="E46" s="19" t="s">
        <v>373</v>
      </c>
      <c r="F46" s="11" t="s">
        <v>14</v>
      </c>
      <c r="G46" s="19" t="s">
        <v>373</v>
      </c>
      <c r="H46" s="45"/>
      <c r="I46" s="46"/>
      <c r="J46" s="47" t="str">
        <f t="shared" si="45"/>
        <v>Norths PiratesU7B</v>
      </c>
      <c r="K46" s="47" t="str">
        <f t="shared" si="46"/>
        <v>Lane CoveU7B</v>
      </c>
      <c r="L46" s="19" t="str">
        <f t="shared" si="47"/>
        <v>Norths PiratesU7B V Lane CoveU7B</v>
      </c>
      <c r="M46" s="19">
        <f t="shared" si="48"/>
        <v>1</v>
      </c>
      <c r="N46" s="48" t="s">
        <v>370</v>
      </c>
      <c r="O46" s="49" t="e">
        <f t="shared" si="49"/>
        <v>#REF!</v>
      </c>
      <c r="P46" s="49" t="e">
        <f t="shared" si="50"/>
        <v>#REF!</v>
      </c>
      <c r="Q46" s="19" t="s">
        <v>55</v>
      </c>
      <c r="R46" s="19">
        <f t="shared" si="51"/>
        <v>0</v>
      </c>
      <c r="S46" s="19" t="str">
        <f t="shared" si="52"/>
        <v>Lane CoveRound 6</v>
      </c>
      <c r="T46" s="19"/>
      <c r="U46" s="19"/>
      <c r="V46" s="19"/>
      <c r="W46" s="19"/>
      <c r="X46" s="19"/>
      <c r="Y46" s="19"/>
    </row>
    <row r="47" spans="1:25" ht="13.5" customHeight="1" x14ac:dyDescent="0.2">
      <c r="A47" s="43"/>
      <c r="B47" s="43"/>
      <c r="C47" s="44"/>
      <c r="D47" s="18"/>
      <c r="E47" s="19"/>
      <c r="F47" s="11"/>
      <c r="G47" s="19"/>
      <c r="H47" s="45"/>
      <c r="I47" s="46"/>
      <c r="J47" s="47"/>
      <c r="K47" s="47"/>
      <c r="L47" s="19"/>
      <c r="M47" s="19"/>
      <c r="N47" s="48"/>
      <c r="O47" s="49"/>
      <c r="P47" s="4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13.5" customHeight="1" x14ac:dyDescent="0.2">
      <c r="A48" s="43"/>
      <c r="B48" s="43" t="e">
        <f>B46</f>
        <v>#REF!</v>
      </c>
      <c r="C48" s="44"/>
      <c r="D48" s="16" t="s">
        <v>24</v>
      </c>
      <c r="E48" s="19" t="s">
        <v>369</v>
      </c>
      <c r="F48" s="14" t="s">
        <v>16</v>
      </c>
      <c r="G48" s="19" t="s">
        <v>369</v>
      </c>
      <c r="H48" s="45"/>
      <c r="I48" s="46"/>
      <c r="J48" s="47" t="str">
        <f t="shared" ref="J48:J49" si="59">D48&amp;E48</f>
        <v>Hunters HillU7A</v>
      </c>
      <c r="K48" s="47" t="str">
        <f t="shared" ref="K48:K49" si="60">F48&amp;G48</f>
        <v>LindfieldU7A</v>
      </c>
      <c r="L48" s="19" t="str">
        <f t="shared" ref="L48:L49" si="61">J48&amp;" V " &amp; K48</f>
        <v>Hunters HillU7A V LindfieldU7A</v>
      </c>
      <c r="M48" s="19">
        <f t="shared" ref="M48:M49" si="62">COUNTIF($L$15:$L$173,L48)</f>
        <v>1</v>
      </c>
      <c r="N48" s="48" t="s">
        <v>370</v>
      </c>
      <c r="O48" s="49" t="e">
        <f t="shared" ref="O48:O49" si="63">D48&amp;B48</f>
        <v>#REF!</v>
      </c>
      <c r="P48" s="49" t="e">
        <f t="shared" ref="P48:P49" si="64">F48&amp;B48</f>
        <v>#REF!</v>
      </c>
      <c r="Q48" s="19" t="s">
        <v>56</v>
      </c>
      <c r="R48" s="19">
        <f t="shared" ref="R48:R49" si="65">COUNTIF($P$15:$P$212,Q48)</f>
        <v>0</v>
      </c>
      <c r="S48" s="19" t="str">
        <f t="shared" ref="S48:S49" si="66">IF(R48&lt;&gt;0,0,Q48)</f>
        <v>St IvesRound 6</v>
      </c>
      <c r="T48" s="19"/>
      <c r="U48" s="19"/>
      <c r="V48" s="19"/>
      <c r="W48" s="19"/>
      <c r="X48" s="19"/>
      <c r="Y48" s="19"/>
    </row>
    <row r="49" spans="1:19" ht="13.5" customHeight="1" x14ac:dyDescent="0.2">
      <c r="A49" s="43"/>
      <c r="B49" s="43" t="e">
        <f t="shared" ref="B49:B52" si="67">B48</f>
        <v>#REF!</v>
      </c>
      <c r="C49" s="44"/>
      <c r="D49" s="16" t="s">
        <v>24</v>
      </c>
      <c r="E49" s="19" t="s">
        <v>373</v>
      </c>
      <c r="F49" s="14" t="s">
        <v>16</v>
      </c>
      <c r="G49" s="19" t="s">
        <v>373</v>
      </c>
      <c r="H49" s="45"/>
      <c r="I49" s="46"/>
      <c r="J49" s="47" t="str">
        <f t="shared" si="59"/>
        <v>Hunters HillU7B</v>
      </c>
      <c r="K49" s="47" t="str">
        <f t="shared" si="60"/>
        <v>LindfieldU7B</v>
      </c>
      <c r="L49" s="19" t="str">
        <f t="shared" si="61"/>
        <v>Hunters HillU7B V LindfieldU7B</v>
      </c>
      <c r="M49" s="19">
        <f t="shared" si="62"/>
        <v>1</v>
      </c>
      <c r="N49" s="48" t="s">
        <v>370</v>
      </c>
      <c r="O49" s="49" t="e">
        <f t="shared" si="63"/>
        <v>#REF!</v>
      </c>
      <c r="P49" s="49" t="e">
        <f t="shared" si="64"/>
        <v>#REF!</v>
      </c>
      <c r="Q49" s="19" t="s">
        <v>57</v>
      </c>
      <c r="R49" s="19">
        <f t="shared" si="65"/>
        <v>0</v>
      </c>
      <c r="S49" s="19" t="str">
        <f t="shared" si="66"/>
        <v>Norths PiratesRound 6</v>
      </c>
    </row>
    <row r="50" spans="1:19" ht="13.5" customHeight="1" x14ac:dyDescent="0.2">
      <c r="A50" s="43"/>
      <c r="B50" s="43" t="e">
        <f t="shared" si="67"/>
        <v>#REF!</v>
      </c>
      <c r="C50" s="44"/>
      <c r="D50" s="16" t="s">
        <v>24</v>
      </c>
      <c r="E50" s="19" t="s">
        <v>375</v>
      </c>
      <c r="F50" s="14" t="s">
        <v>16</v>
      </c>
      <c r="G50" s="19" t="s">
        <v>375</v>
      </c>
      <c r="H50" s="45"/>
      <c r="I50" s="46"/>
      <c r="J50" s="47"/>
      <c r="K50" s="47"/>
      <c r="L50" s="19"/>
      <c r="M50" s="19"/>
      <c r="N50" s="48"/>
      <c r="O50" s="49"/>
      <c r="P50" s="49"/>
      <c r="Q50" s="19"/>
      <c r="R50" s="19"/>
      <c r="S50" s="19"/>
    </row>
    <row r="51" spans="1:19" ht="13.5" customHeight="1" x14ac:dyDescent="0.2">
      <c r="A51" s="43"/>
      <c r="B51" s="43" t="e">
        <f t="shared" si="67"/>
        <v>#REF!</v>
      </c>
      <c r="C51" s="44">
        <v>43233</v>
      </c>
      <c r="D51" s="17" t="s">
        <v>22</v>
      </c>
      <c r="E51" s="19" t="s">
        <v>369</v>
      </c>
      <c r="F51" s="12" t="s">
        <v>12</v>
      </c>
      <c r="G51" s="19" t="s">
        <v>369</v>
      </c>
      <c r="H51" s="45"/>
      <c r="I51" s="46"/>
      <c r="J51" s="47" t="str">
        <f t="shared" ref="J51:J52" si="68">D51&amp;E51</f>
        <v>WahroongaU7A</v>
      </c>
      <c r="K51" s="47" t="str">
        <f t="shared" ref="K51:K52" si="69">F51&amp;G51</f>
        <v>KWPU7A</v>
      </c>
      <c r="L51" s="19" t="str">
        <f t="shared" ref="L51:L52" si="70">J51&amp;" V " &amp; K51</f>
        <v>WahroongaU7A V KWPU7A</v>
      </c>
      <c r="M51" s="19">
        <f t="shared" ref="M51:M52" si="71">COUNTIF($L$15:$L$173,L51)</f>
        <v>1</v>
      </c>
      <c r="N51" s="47" t="s">
        <v>382</v>
      </c>
      <c r="O51" s="49" t="e">
        <f t="shared" ref="O51:O52" si="72">D51&amp;B51</f>
        <v>#REF!</v>
      </c>
      <c r="P51" s="49" t="e">
        <f t="shared" ref="P51:P52" si="73">F51&amp;B51</f>
        <v>#REF!</v>
      </c>
      <c r="Q51" s="19" t="s">
        <v>59</v>
      </c>
      <c r="R51" s="19">
        <f t="shared" ref="R51:R52" si="74">COUNTIF($P$15:$P$212,Q51)</f>
        <v>0</v>
      </c>
      <c r="S51" s="19" t="str">
        <f t="shared" ref="S51:S52" si="75">IF(R51&lt;&gt;0,0,Q51)</f>
        <v>KWPRound 6</v>
      </c>
    </row>
    <row r="52" spans="1:19" ht="13.5" customHeight="1" x14ac:dyDescent="0.2">
      <c r="A52" s="43"/>
      <c r="B52" s="43" t="e">
        <f t="shared" si="67"/>
        <v>#REF!</v>
      </c>
      <c r="C52" s="44"/>
      <c r="D52" s="17" t="s">
        <v>22</v>
      </c>
      <c r="E52" s="19" t="s">
        <v>373</v>
      </c>
      <c r="F52" s="12" t="s">
        <v>12</v>
      </c>
      <c r="G52" s="19" t="s">
        <v>373</v>
      </c>
      <c r="H52" s="45"/>
      <c r="I52" s="46"/>
      <c r="J52" s="47" t="str">
        <f t="shared" si="68"/>
        <v>WahroongaU7B</v>
      </c>
      <c r="K52" s="47" t="str">
        <f t="shared" si="69"/>
        <v>KWPU7B</v>
      </c>
      <c r="L52" s="19" t="str">
        <f t="shared" si="70"/>
        <v>WahroongaU7B V KWPU7B</v>
      </c>
      <c r="M52" s="19">
        <f t="shared" si="71"/>
        <v>1</v>
      </c>
      <c r="N52" s="47" t="s">
        <v>382</v>
      </c>
      <c r="O52" s="49" t="e">
        <f t="shared" si="72"/>
        <v>#REF!</v>
      </c>
      <c r="P52" s="49" t="e">
        <f t="shared" si="73"/>
        <v>#REF!</v>
      </c>
      <c r="Q52" s="19" t="s">
        <v>60</v>
      </c>
      <c r="R52" s="19">
        <f t="shared" si="74"/>
        <v>0</v>
      </c>
      <c r="S52" s="19" t="str">
        <f t="shared" si="75"/>
        <v>ChatswoodRound 7</v>
      </c>
    </row>
    <row r="53" spans="1:19" ht="13.5" customHeight="1" x14ac:dyDescent="0.2">
      <c r="A53" s="43"/>
      <c r="B53" s="43"/>
      <c r="C53" s="44"/>
      <c r="D53" s="17" t="s">
        <v>22</v>
      </c>
      <c r="E53" s="19" t="s">
        <v>375</v>
      </c>
      <c r="F53" s="13" t="s">
        <v>20</v>
      </c>
      <c r="G53" s="19" t="s">
        <v>369</v>
      </c>
      <c r="H53" s="45"/>
      <c r="I53" s="46"/>
      <c r="J53" s="47"/>
      <c r="K53" s="47"/>
      <c r="L53" s="19"/>
      <c r="M53" s="19"/>
      <c r="N53" s="47"/>
      <c r="O53" s="49"/>
      <c r="P53" s="49"/>
      <c r="Q53" s="19"/>
      <c r="R53" s="19"/>
      <c r="S53" s="19"/>
    </row>
    <row r="54" spans="1:19" ht="13.5" customHeight="1" x14ac:dyDescent="0.2">
      <c r="A54" s="43" t="s">
        <v>189</v>
      </c>
      <c r="B54" s="43" t="str">
        <f>A54</f>
        <v>Round 4</v>
      </c>
      <c r="C54" s="44">
        <v>43239</v>
      </c>
      <c r="D54" s="20"/>
      <c r="E54" s="19"/>
      <c r="F54" s="20"/>
      <c r="G54" s="19"/>
      <c r="H54" s="45"/>
      <c r="I54" s="46"/>
      <c r="J54" s="47" t="str">
        <f t="shared" ref="J54:J185" si="76">D54&amp;E54</f>
        <v/>
      </c>
      <c r="K54" s="47" t="str">
        <f t="shared" ref="K54:K185" si="77">F54&amp;G54</f>
        <v/>
      </c>
      <c r="L54" s="19" t="str">
        <f t="shared" ref="L54:L185" si="78">J54&amp;" V " &amp; K54</f>
        <v xml:space="preserve"> V </v>
      </c>
      <c r="M54" s="19">
        <f t="shared" ref="M54:M185" si="79">COUNTIF($L$15:$L$173,L54)</f>
        <v>96</v>
      </c>
      <c r="N54" s="48" t="s">
        <v>370</v>
      </c>
      <c r="O54" s="49" t="str">
        <f t="shared" ref="O54:O185" si="80">D54&amp;B54</f>
        <v>Round 4</v>
      </c>
      <c r="P54" s="49" t="str">
        <f t="shared" ref="P54:P185" si="81">F54&amp;B54</f>
        <v>Round 4</v>
      </c>
      <c r="Q54" s="19" t="s">
        <v>61</v>
      </c>
      <c r="R54" s="19">
        <f t="shared" ref="R54:R91" si="82">COUNTIF($P$15:$P$212,Q54)</f>
        <v>0</v>
      </c>
      <c r="S54" s="19" t="str">
        <f t="shared" ref="S54:S91" si="83">IF(R54&lt;&gt;0,0,Q54)</f>
        <v>Lane CoveRound 7</v>
      </c>
    </row>
    <row r="55" spans="1:19" ht="13.5" customHeight="1" x14ac:dyDescent="0.2">
      <c r="A55" s="43"/>
      <c r="B55" s="43" t="str">
        <f t="shared" ref="B55:B65" si="84">B54</f>
        <v>Round 4</v>
      </c>
      <c r="C55" s="44"/>
      <c r="D55" s="20"/>
      <c r="E55" s="19"/>
      <c r="F55" s="20"/>
      <c r="G55" s="19"/>
      <c r="H55" s="45"/>
      <c r="I55" s="46"/>
      <c r="J55" s="47" t="str">
        <f t="shared" si="76"/>
        <v/>
      </c>
      <c r="K55" s="47" t="str">
        <f t="shared" si="77"/>
        <v/>
      </c>
      <c r="L55" s="19" t="str">
        <f t="shared" si="78"/>
        <v xml:space="preserve"> V </v>
      </c>
      <c r="M55" s="19">
        <f t="shared" si="79"/>
        <v>96</v>
      </c>
      <c r="N55" s="48" t="s">
        <v>370</v>
      </c>
      <c r="O55" s="49" t="str">
        <f t="shared" si="80"/>
        <v>Round 4</v>
      </c>
      <c r="P55" s="49" t="str">
        <f t="shared" si="81"/>
        <v>Round 4</v>
      </c>
      <c r="Q55" s="19" t="s">
        <v>62</v>
      </c>
      <c r="R55" s="19">
        <f t="shared" si="82"/>
        <v>0</v>
      </c>
      <c r="S55" s="19" t="str">
        <f t="shared" si="83"/>
        <v>WahroongaRound 7</v>
      </c>
    </row>
    <row r="56" spans="1:19" ht="13.5" customHeight="1" x14ac:dyDescent="0.2">
      <c r="A56" s="43"/>
      <c r="B56" s="43" t="str">
        <f t="shared" si="84"/>
        <v>Round 4</v>
      </c>
      <c r="C56" s="44"/>
      <c r="D56" s="20"/>
      <c r="E56" s="19"/>
      <c r="F56" s="20"/>
      <c r="G56" s="19"/>
      <c r="H56" s="45"/>
      <c r="I56" s="46"/>
      <c r="J56" s="47" t="str">
        <f t="shared" si="76"/>
        <v/>
      </c>
      <c r="K56" s="47" t="str">
        <f t="shared" si="77"/>
        <v/>
      </c>
      <c r="L56" s="19" t="str">
        <f t="shared" si="78"/>
        <v xml:space="preserve"> V </v>
      </c>
      <c r="M56" s="19">
        <f t="shared" si="79"/>
        <v>96</v>
      </c>
      <c r="N56" s="48" t="s">
        <v>370</v>
      </c>
      <c r="O56" s="49" t="str">
        <f t="shared" si="80"/>
        <v>Round 4</v>
      </c>
      <c r="P56" s="49" t="str">
        <f t="shared" si="81"/>
        <v>Round 4</v>
      </c>
      <c r="Q56" s="19" t="s">
        <v>63</v>
      </c>
      <c r="R56" s="19">
        <f t="shared" si="82"/>
        <v>0</v>
      </c>
      <c r="S56" s="19" t="str">
        <f t="shared" si="83"/>
        <v>St IvesRound 7</v>
      </c>
    </row>
    <row r="57" spans="1:19" ht="13.5" customHeight="1" x14ac:dyDescent="0.2">
      <c r="A57" s="43"/>
      <c r="B57" s="43" t="str">
        <f t="shared" si="84"/>
        <v>Round 4</v>
      </c>
      <c r="C57" s="44"/>
      <c r="D57" s="20"/>
      <c r="E57" s="19"/>
      <c r="F57" s="20"/>
      <c r="G57" s="19"/>
      <c r="H57" s="45"/>
      <c r="I57" s="46"/>
      <c r="J57" s="47" t="str">
        <f t="shared" si="76"/>
        <v/>
      </c>
      <c r="K57" s="47" t="str">
        <f t="shared" si="77"/>
        <v/>
      </c>
      <c r="L57" s="19" t="str">
        <f t="shared" si="78"/>
        <v xml:space="preserve"> V </v>
      </c>
      <c r="M57" s="19">
        <f t="shared" si="79"/>
        <v>96</v>
      </c>
      <c r="N57" s="48" t="s">
        <v>370</v>
      </c>
      <c r="O57" s="49" t="str">
        <f t="shared" si="80"/>
        <v>Round 4</v>
      </c>
      <c r="P57" s="49" t="str">
        <f t="shared" si="81"/>
        <v>Round 4</v>
      </c>
      <c r="Q57" s="19" t="s">
        <v>64</v>
      </c>
      <c r="R57" s="19">
        <f t="shared" si="82"/>
        <v>0</v>
      </c>
      <c r="S57" s="19" t="str">
        <f t="shared" si="83"/>
        <v>KWPRound 7</v>
      </c>
    </row>
    <row r="58" spans="1:19" ht="13.5" customHeight="1" x14ac:dyDescent="0.2">
      <c r="A58" s="43"/>
      <c r="B58" s="43" t="str">
        <f t="shared" si="84"/>
        <v>Round 4</v>
      </c>
      <c r="C58" s="44"/>
      <c r="D58" s="20"/>
      <c r="E58" s="19"/>
      <c r="F58" s="20"/>
      <c r="G58" s="22"/>
      <c r="H58" s="45"/>
      <c r="I58" s="46"/>
      <c r="J58" s="47" t="str">
        <f t="shared" si="76"/>
        <v/>
      </c>
      <c r="K58" s="47" t="str">
        <f t="shared" si="77"/>
        <v/>
      </c>
      <c r="L58" s="19" t="str">
        <f t="shared" si="78"/>
        <v xml:space="preserve"> V </v>
      </c>
      <c r="M58" s="19">
        <f t="shared" si="79"/>
        <v>96</v>
      </c>
      <c r="N58" s="48" t="s">
        <v>370</v>
      </c>
      <c r="O58" s="49" t="str">
        <f t="shared" si="80"/>
        <v>Round 4</v>
      </c>
      <c r="P58" s="49" t="str">
        <f t="shared" si="81"/>
        <v>Round 4</v>
      </c>
      <c r="Q58" s="19" t="s">
        <v>67</v>
      </c>
      <c r="R58" s="19">
        <f t="shared" si="82"/>
        <v>0</v>
      </c>
      <c r="S58" s="19" t="str">
        <f t="shared" si="83"/>
        <v>LindfieldRound 8</v>
      </c>
    </row>
    <row r="59" spans="1:19" ht="13.5" customHeight="1" x14ac:dyDescent="0.2">
      <c r="A59" s="43"/>
      <c r="B59" s="43" t="str">
        <f t="shared" si="84"/>
        <v>Round 4</v>
      </c>
      <c r="C59" s="44"/>
      <c r="D59" s="20"/>
      <c r="E59" s="19"/>
      <c r="F59" s="20"/>
      <c r="G59" s="19"/>
      <c r="H59" s="45"/>
      <c r="I59" s="46"/>
      <c r="J59" s="47" t="str">
        <f t="shared" si="76"/>
        <v/>
      </c>
      <c r="K59" s="47" t="str">
        <f t="shared" si="77"/>
        <v/>
      </c>
      <c r="L59" s="19" t="str">
        <f t="shared" si="78"/>
        <v xml:space="preserve"> V </v>
      </c>
      <c r="M59" s="19">
        <f t="shared" si="79"/>
        <v>96</v>
      </c>
      <c r="N59" s="48" t="s">
        <v>370</v>
      </c>
      <c r="O59" s="49" t="str">
        <f t="shared" si="80"/>
        <v>Round 4</v>
      </c>
      <c r="P59" s="49" t="str">
        <f t="shared" si="81"/>
        <v>Round 4</v>
      </c>
      <c r="Q59" s="19" t="s">
        <v>68</v>
      </c>
      <c r="R59" s="19">
        <f t="shared" si="82"/>
        <v>0</v>
      </c>
      <c r="S59" s="19" t="str">
        <f t="shared" si="83"/>
        <v>HornsbyRound 8</v>
      </c>
    </row>
    <row r="60" spans="1:19" ht="13.5" customHeight="1" x14ac:dyDescent="0.2">
      <c r="A60" s="43"/>
      <c r="B60" s="43" t="str">
        <f t="shared" si="84"/>
        <v>Round 4</v>
      </c>
      <c r="C60" s="44"/>
      <c r="D60" s="20"/>
      <c r="E60" s="19"/>
      <c r="F60" s="20"/>
      <c r="G60" s="19"/>
      <c r="H60" s="45"/>
      <c r="I60" s="46"/>
      <c r="J60" s="47" t="str">
        <f t="shared" si="76"/>
        <v/>
      </c>
      <c r="K60" s="47" t="str">
        <f t="shared" si="77"/>
        <v/>
      </c>
      <c r="L60" s="19" t="str">
        <f t="shared" si="78"/>
        <v xml:space="preserve"> V </v>
      </c>
      <c r="M60" s="19">
        <f t="shared" si="79"/>
        <v>96</v>
      </c>
      <c r="N60" s="48" t="s">
        <v>370</v>
      </c>
      <c r="O60" s="49" t="str">
        <f t="shared" si="80"/>
        <v>Round 4</v>
      </c>
      <c r="P60" s="49" t="str">
        <f t="shared" si="81"/>
        <v>Round 4</v>
      </c>
      <c r="Q60" s="19" t="s">
        <v>69</v>
      </c>
      <c r="R60" s="19">
        <f t="shared" si="82"/>
        <v>0</v>
      </c>
      <c r="S60" s="19" t="str">
        <f t="shared" si="83"/>
        <v>Norths PiratesRound 8</v>
      </c>
    </row>
    <row r="61" spans="1:19" ht="13.5" customHeight="1" x14ac:dyDescent="0.2">
      <c r="A61" s="43"/>
      <c r="B61" s="43" t="str">
        <f t="shared" si="84"/>
        <v>Round 4</v>
      </c>
      <c r="C61" s="44"/>
      <c r="D61" s="20"/>
      <c r="E61" s="19"/>
      <c r="F61" s="20"/>
      <c r="G61" s="19"/>
      <c r="H61" s="45"/>
      <c r="I61" s="46"/>
      <c r="J61" s="47" t="str">
        <f t="shared" si="76"/>
        <v/>
      </c>
      <c r="K61" s="47" t="str">
        <f t="shared" si="77"/>
        <v/>
      </c>
      <c r="L61" s="19" t="str">
        <f t="shared" si="78"/>
        <v xml:space="preserve"> V </v>
      </c>
      <c r="M61" s="19">
        <f t="shared" si="79"/>
        <v>96</v>
      </c>
      <c r="N61" s="48" t="s">
        <v>370</v>
      </c>
      <c r="O61" s="49" t="str">
        <f t="shared" si="80"/>
        <v>Round 4</v>
      </c>
      <c r="P61" s="49" t="str">
        <f t="shared" si="81"/>
        <v>Round 4</v>
      </c>
      <c r="Q61" s="19" t="s">
        <v>70</v>
      </c>
      <c r="R61" s="19">
        <f t="shared" si="82"/>
        <v>0</v>
      </c>
      <c r="S61" s="19" t="str">
        <f t="shared" si="83"/>
        <v>MosmanRound 8</v>
      </c>
    </row>
    <row r="62" spans="1:19" ht="13.5" customHeight="1" x14ac:dyDescent="0.2">
      <c r="A62" s="43"/>
      <c r="B62" s="43" t="str">
        <f t="shared" si="84"/>
        <v>Round 4</v>
      </c>
      <c r="C62" s="44"/>
      <c r="D62" s="20"/>
      <c r="E62" s="19"/>
      <c r="F62" s="20"/>
      <c r="G62" s="19"/>
      <c r="H62" s="45"/>
      <c r="I62" s="46"/>
      <c r="J62" s="47" t="str">
        <f t="shared" si="76"/>
        <v/>
      </c>
      <c r="K62" s="47" t="str">
        <f t="shared" si="77"/>
        <v/>
      </c>
      <c r="L62" s="19" t="str">
        <f t="shared" si="78"/>
        <v xml:space="preserve"> V </v>
      </c>
      <c r="M62" s="19">
        <f t="shared" si="79"/>
        <v>96</v>
      </c>
      <c r="N62" s="48" t="s">
        <v>370</v>
      </c>
      <c r="O62" s="49" t="str">
        <f t="shared" si="80"/>
        <v>Round 4</v>
      </c>
      <c r="P62" s="49" t="str">
        <f t="shared" si="81"/>
        <v>Round 4</v>
      </c>
      <c r="Q62" s="19" t="s">
        <v>71</v>
      </c>
      <c r="R62" s="19">
        <f t="shared" si="82"/>
        <v>0</v>
      </c>
      <c r="S62" s="19" t="str">
        <f t="shared" si="83"/>
        <v>KWPRound 8</v>
      </c>
    </row>
    <row r="63" spans="1:19" ht="13.5" customHeight="1" x14ac:dyDescent="0.2">
      <c r="A63" s="43"/>
      <c r="B63" s="43" t="str">
        <f t="shared" si="84"/>
        <v>Round 4</v>
      </c>
      <c r="C63" s="44">
        <v>43240</v>
      </c>
      <c r="D63" s="20"/>
      <c r="E63" s="19"/>
      <c r="F63" s="20"/>
      <c r="G63" s="19"/>
      <c r="H63" s="45"/>
      <c r="I63" s="46"/>
      <c r="J63" s="47" t="str">
        <f t="shared" si="76"/>
        <v/>
      </c>
      <c r="K63" s="47" t="str">
        <f t="shared" si="77"/>
        <v/>
      </c>
      <c r="L63" s="19" t="str">
        <f t="shared" si="78"/>
        <v xml:space="preserve"> V </v>
      </c>
      <c r="M63" s="19">
        <f t="shared" si="79"/>
        <v>96</v>
      </c>
      <c r="N63" s="47" t="s">
        <v>382</v>
      </c>
      <c r="O63" s="49" t="str">
        <f t="shared" si="80"/>
        <v>Round 4</v>
      </c>
      <c r="P63" s="49" t="str">
        <f t="shared" si="81"/>
        <v>Round 4</v>
      </c>
      <c r="Q63" s="19" t="s">
        <v>74</v>
      </c>
      <c r="R63" s="19">
        <f t="shared" si="82"/>
        <v>0</v>
      </c>
      <c r="S63" s="19" t="str">
        <f t="shared" si="83"/>
        <v>HornsbyRound 9</v>
      </c>
    </row>
    <row r="64" spans="1:19" ht="13.5" customHeight="1" x14ac:dyDescent="0.2">
      <c r="A64" s="43"/>
      <c r="B64" s="43" t="str">
        <f t="shared" si="84"/>
        <v>Round 4</v>
      </c>
      <c r="C64" s="44"/>
      <c r="D64" s="20"/>
      <c r="E64" s="19"/>
      <c r="F64" s="20"/>
      <c r="G64" s="19"/>
      <c r="H64" s="45"/>
      <c r="I64" s="46"/>
      <c r="J64" s="47" t="str">
        <f t="shared" si="76"/>
        <v/>
      </c>
      <c r="K64" s="47" t="str">
        <f t="shared" si="77"/>
        <v/>
      </c>
      <c r="L64" s="19" t="str">
        <f t="shared" si="78"/>
        <v xml:space="preserve"> V </v>
      </c>
      <c r="M64" s="19">
        <f t="shared" si="79"/>
        <v>96</v>
      </c>
      <c r="N64" s="47" t="s">
        <v>382</v>
      </c>
      <c r="O64" s="49" t="str">
        <f t="shared" si="80"/>
        <v>Round 4</v>
      </c>
      <c r="P64" s="49" t="str">
        <f t="shared" si="81"/>
        <v>Round 4</v>
      </c>
      <c r="Q64" s="19" t="s">
        <v>75</v>
      </c>
      <c r="R64" s="19">
        <f t="shared" si="82"/>
        <v>0</v>
      </c>
      <c r="S64" s="19" t="str">
        <f t="shared" si="83"/>
        <v>Lane CoveRound 9</v>
      </c>
    </row>
    <row r="65" spans="1:19" ht="13.5" customHeight="1" x14ac:dyDescent="0.2">
      <c r="A65" s="43"/>
      <c r="B65" s="43" t="str">
        <f t="shared" si="84"/>
        <v>Round 4</v>
      </c>
      <c r="C65" s="44"/>
      <c r="D65" s="20"/>
      <c r="E65" s="19"/>
      <c r="F65" s="20"/>
      <c r="G65" s="19"/>
      <c r="H65" s="45"/>
      <c r="I65" s="46"/>
      <c r="J65" s="47" t="str">
        <f t="shared" si="76"/>
        <v/>
      </c>
      <c r="K65" s="47" t="str">
        <f t="shared" si="77"/>
        <v/>
      </c>
      <c r="L65" s="19" t="str">
        <f t="shared" si="78"/>
        <v xml:space="preserve"> V </v>
      </c>
      <c r="M65" s="19">
        <f t="shared" si="79"/>
        <v>96</v>
      </c>
      <c r="N65" s="47" t="s">
        <v>382</v>
      </c>
      <c r="O65" s="49" t="str">
        <f t="shared" si="80"/>
        <v>Round 4</v>
      </c>
      <c r="P65" s="49" t="str">
        <f t="shared" si="81"/>
        <v>Round 4</v>
      </c>
      <c r="Q65" s="19" t="s">
        <v>76</v>
      </c>
      <c r="R65" s="19">
        <f t="shared" si="82"/>
        <v>0</v>
      </c>
      <c r="S65" s="19" t="str">
        <f t="shared" si="83"/>
        <v>ChatswoodRound 9</v>
      </c>
    </row>
    <row r="66" spans="1:19" ht="13.5" customHeight="1" x14ac:dyDescent="0.2">
      <c r="A66" s="43" t="s">
        <v>193</v>
      </c>
      <c r="B66" s="43" t="str">
        <f>A66</f>
        <v>Round 5</v>
      </c>
      <c r="C66" s="44">
        <v>43246</v>
      </c>
      <c r="D66" s="20"/>
      <c r="E66" s="19"/>
      <c r="F66" s="20"/>
      <c r="G66" s="22"/>
      <c r="H66" s="45"/>
      <c r="I66" s="46"/>
      <c r="J66" s="47" t="str">
        <f t="shared" si="76"/>
        <v/>
      </c>
      <c r="K66" s="47" t="str">
        <f t="shared" si="77"/>
        <v/>
      </c>
      <c r="L66" s="19" t="str">
        <f t="shared" si="78"/>
        <v xml:space="preserve"> V </v>
      </c>
      <c r="M66" s="19">
        <f t="shared" si="79"/>
        <v>96</v>
      </c>
      <c r="N66" s="48" t="s">
        <v>370</v>
      </c>
      <c r="O66" s="49" t="str">
        <f t="shared" si="80"/>
        <v>Round 5</v>
      </c>
      <c r="P66" s="49" t="str">
        <f t="shared" si="81"/>
        <v>Round 5</v>
      </c>
      <c r="Q66" s="19" t="s">
        <v>77</v>
      </c>
      <c r="R66" s="19">
        <f t="shared" si="82"/>
        <v>0</v>
      </c>
      <c r="S66" s="19" t="str">
        <f t="shared" si="83"/>
        <v>RosevilleRound 9</v>
      </c>
    </row>
    <row r="67" spans="1:19" ht="13.5" customHeight="1" x14ac:dyDescent="0.2">
      <c r="A67" s="43"/>
      <c r="B67" s="43" t="str">
        <f t="shared" ref="B67:B77" si="85">B66</f>
        <v>Round 5</v>
      </c>
      <c r="C67" s="44"/>
      <c r="D67" s="20"/>
      <c r="E67" s="19"/>
      <c r="F67" s="20"/>
      <c r="G67" s="22"/>
      <c r="H67" s="45"/>
      <c r="I67" s="46"/>
      <c r="J67" s="47" t="str">
        <f t="shared" si="76"/>
        <v/>
      </c>
      <c r="K67" s="47" t="str">
        <f t="shared" si="77"/>
        <v/>
      </c>
      <c r="L67" s="19" t="str">
        <f t="shared" si="78"/>
        <v xml:space="preserve"> V </v>
      </c>
      <c r="M67" s="19">
        <f t="shared" si="79"/>
        <v>96</v>
      </c>
      <c r="N67" s="48" t="s">
        <v>370</v>
      </c>
      <c r="O67" s="49" t="str">
        <f t="shared" si="80"/>
        <v>Round 5</v>
      </c>
      <c r="P67" s="49" t="str">
        <f t="shared" si="81"/>
        <v>Round 5</v>
      </c>
      <c r="Q67" s="19" t="s">
        <v>78</v>
      </c>
      <c r="R67" s="19">
        <f t="shared" si="82"/>
        <v>0</v>
      </c>
      <c r="S67" s="19" t="str">
        <f t="shared" si="83"/>
        <v>Hunters HillRound 9</v>
      </c>
    </row>
    <row r="68" spans="1:19" ht="13.5" customHeight="1" x14ac:dyDescent="0.2">
      <c r="A68" s="43"/>
      <c r="B68" s="43" t="str">
        <f t="shared" si="85"/>
        <v>Round 5</v>
      </c>
      <c r="C68" s="44"/>
      <c r="D68" s="20"/>
      <c r="E68" s="19"/>
      <c r="F68" s="20"/>
      <c r="G68" s="19"/>
      <c r="H68" s="45"/>
      <c r="I68" s="46"/>
      <c r="J68" s="47" t="str">
        <f t="shared" si="76"/>
        <v/>
      </c>
      <c r="K68" s="47" t="str">
        <f t="shared" si="77"/>
        <v/>
      </c>
      <c r="L68" s="19" t="str">
        <f t="shared" si="78"/>
        <v xml:space="preserve"> V </v>
      </c>
      <c r="M68" s="19">
        <f t="shared" si="79"/>
        <v>96</v>
      </c>
      <c r="N68" s="48" t="s">
        <v>370</v>
      </c>
      <c r="O68" s="49" t="str">
        <f t="shared" si="80"/>
        <v>Round 5</v>
      </c>
      <c r="P68" s="49" t="str">
        <f t="shared" si="81"/>
        <v>Round 5</v>
      </c>
      <c r="Q68" s="19" t="s">
        <v>79</v>
      </c>
      <c r="R68" s="19">
        <f t="shared" si="82"/>
        <v>0</v>
      </c>
      <c r="S68" s="19" t="str">
        <f t="shared" si="83"/>
        <v>St IvesRound 9</v>
      </c>
    </row>
    <row r="69" spans="1:19" ht="13.5" customHeight="1" x14ac:dyDescent="0.2">
      <c r="A69" s="43"/>
      <c r="B69" s="43" t="str">
        <f t="shared" si="85"/>
        <v>Round 5</v>
      </c>
      <c r="C69" s="44"/>
      <c r="D69" s="20"/>
      <c r="E69" s="19"/>
      <c r="F69" s="20"/>
      <c r="G69" s="19"/>
      <c r="H69" s="45"/>
      <c r="I69" s="46"/>
      <c r="J69" s="47" t="str">
        <f t="shared" si="76"/>
        <v/>
      </c>
      <c r="K69" s="47" t="str">
        <f t="shared" si="77"/>
        <v/>
      </c>
      <c r="L69" s="19" t="str">
        <f t="shared" si="78"/>
        <v xml:space="preserve"> V </v>
      </c>
      <c r="M69" s="19">
        <f t="shared" si="79"/>
        <v>96</v>
      </c>
      <c r="N69" s="48" t="s">
        <v>370</v>
      </c>
      <c r="O69" s="49" t="str">
        <f t="shared" si="80"/>
        <v>Round 5</v>
      </c>
      <c r="P69" s="49" t="str">
        <f t="shared" si="81"/>
        <v>Round 5</v>
      </c>
      <c r="Q69" s="19" t="s">
        <v>397</v>
      </c>
      <c r="R69" s="19">
        <f t="shared" si="82"/>
        <v>0</v>
      </c>
      <c r="S69" s="19" t="str">
        <f t="shared" si="83"/>
        <v>WahroongaRound 9</v>
      </c>
    </row>
    <row r="70" spans="1:19" ht="13.5" customHeight="1" x14ac:dyDescent="0.2">
      <c r="A70" s="43"/>
      <c r="B70" s="43" t="str">
        <f t="shared" si="85"/>
        <v>Round 5</v>
      </c>
      <c r="C70" s="44"/>
      <c r="D70" s="20"/>
      <c r="E70" s="19"/>
      <c r="F70" s="20"/>
      <c r="G70" s="19"/>
      <c r="H70" s="45"/>
      <c r="I70" s="46"/>
      <c r="J70" s="47" t="str">
        <f t="shared" si="76"/>
        <v/>
      </c>
      <c r="K70" s="47" t="str">
        <f t="shared" si="77"/>
        <v/>
      </c>
      <c r="L70" s="19" t="str">
        <f t="shared" si="78"/>
        <v xml:space="preserve"> V </v>
      </c>
      <c r="M70" s="19">
        <f t="shared" si="79"/>
        <v>96</v>
      </c>
      <c r="N70" s="48" t="s">
        <v>370</v>
      </c>
      <c r="O70" s="49" t="str">
        <f t="shared" si="80"/>
        <v>Round 5</v>
      </c>
      <c r="P70" s="49" t="str">
        <f t="shared" si="81"/>
        <v>Round 5</v>
      </c>
      <c r="Q70" s="19" t="s">
        <v>80</v>
      </c>
      <c r="R70" s="19">
        <f t="shared" si="82"/>
        <v>0</v>
      </c>
      <c r="S70" s="19" t="str">
        <f t="shared" si="83"/>
        <v>KWPRound 9</v>
      </c>
    </row>
    <row r="71" spans="1:19" ht="13.5" customHeight="1" x14ac:dyDescent="0.2">
      <c r="A71" s="43"/>
      <c r="B71" s="43" t="str">
        <f t="shared" si="85"/>
        <v>Round 5</v>
      </c>
      <c r="C71" s="44"/>
      <c r="D71" s="20"/>
      <c r="E71" s="19"/>
      <c r="F71" s="20"/>
      <c r="G71" s="19"/>
      <c r="H71" s="45"/>
      <c r="I71" s="46"/>
      <c r="J71" s="47" t="str">
        <f t="shared" si="76"/>
        <v/>
      </c>
      <c r="K71" s="47" t="str">
        <f t="shared" si="77"/>
        <v/>
      </c>
      <c r="L71" s="19" t="str">
        <f t="shared" si="78"/>
        <v xml:space="preserve"> V </v>
      </c>
      <c r="M71" s="19">
        <f t="shared" si="79"/>
        <v>96</v>
      </c>
      <c r="N71" s="48" t="s">
        <v>370</v>
      </c>
      <c r="O71" s="49" t="str">
        <f t="shared" si="80"/>
        <v>Round 5</v>
      </c>
      <c r="P71" s="49" t="str">
        <f t="shared" si="81"/>
        <v>Round 5</v>
      </c>
      <c r="Q71" s="19" t="s">
        <v>82</v>
      </c>
      <c r="R71" s="19">
        <f t="shared" si="82"/>
        <v>0</v>
      </c>
      <c r="S71" s="19" t="str">
        <f t="shared" si="83"/>
        <v>WahroongaRound 10</v>
      </c>
    </row>
    <row r="72" spans="1:19" ht="13.5" customHeight="1" x14ac:dyDescent="0.2">
      <c r="A72" s="43"/>
      <c r="B72" s="43" t="str">
        <f t="shared" si="85"/>
        <v>Round 5</v>
      </c>
      <c r="C72" s="44"/>
      <c r="D72" s="20"/>
      <c r="E72" s="19"/>
      <c r="F72" s="20"/>
      <c r="G72" s="19"/>
      <c r="H72" s="45"/>
      <c r="I72" s="46"/>
      <c r="J72" s="47" t="str">
        <f t="shared" si="76"/>
        <v/>
      </c>
      <c r="K72" s="47" t="str">
        <f t="shared" si="77"/>
        <v/>
      </c>
      <c r="L72" s="19" t="str">
        <f t="shared" si="78"/>
        <v xml:space="preserve"> V </v>
      </c>
      <c r="M72" s="19">
        <f t="shared" si="79"/>
        <v>96</v>
      </c>
      <c r="N72" s="48" t="s">
        <v>370</v>
      </c>
      <c r="O72" s="49" t="str">
        <f t="shared" si="80"/>
        <v>Round 5</v>
      </c>
      <c r="P72" s="49" t="str">
        <f t="shared" si="81"/>
        <v>Round 5</v>
      </c>
      <c r="Q72" s="19" t="s">
        <v>83</v>
      </c>
      <c r="R72" s="19">
        <f t="shared" si="82"/>
        <v>0</v>
      </c>
      <c r="S72" s="19" t="str">
        <f t="shared" si="83"/>
        <v>LindfieldRound 10</v>
      </c>
    </row>
    <row r="73" spans="1:19" ht="13.5" customHeight="1" x14ac:dyDescent="0.2">
      <c r="A73" s="43"/>
      <c r="B73" s="43" t="str">
        <f t="shared" si="85"/>
        <v>Round 5</v>
      </c>
      <c r="C73" s="44"/>
      <c r="D73" s="20"/>
      <c r="E73" s="22"/>
      <c r="F73" s="20"/>
      <c r="G73" s="19"/>
      <c r="H73" s="45"/>
      <c r="I73" s="46"/>
      <c r="J73" s="47" t="str">
        <f t="shared" si="76"/>
        <v/>
      </c>
      <c r="K73" s="47" t="str">
        <f t="shared" si="77"/>
        <v/>
      </c>
      <c r="L73" s="19" t="str">
        <f t="shared" si="78"/>
        <v xml:space="preserve"> V </v>
      </c>
      <c r="M73" s="19">
        <f t="shared" si="79"/>
        <v>96</v>
      </c>
      <c r="N73" s="48" t="s">
        <v>370</v>
      </c>
      <c r="O73" s="49" t="str">
        <f t="shared" si="80"/>
        <v>Round 5</v>
      </c>
      <c r="P73" s="49" t="str">
        <f t="shared" si="81"/>
        <v>Round 5</v>
      </c>
      <c r="Q73" s="19" t="s">
        <v>84</v>
      </c>
      <c r="R73" s="19">
        <f t="shared" si="82"/>
        <v>0</v>
      </c>
      <c r="S73" s="19" t="str">
        <f t="shared" si="83"/>
        <v>Norths PiratesRound 10</v>
      </c>
    </row>
    <row r="74" spans="1:19" ht="13.5" customHeight="1" x14ac:dyDescent="0.2">
      <c r="A74" s="43"/>
      <c r="B74" s="43" t="str">
        <f t="shared" si="85"/>
        <v>Round 5</v>
      </c>
      <c r="C74" s="44"/>
      <c r="D74" s="20"/>
      <c r="E74" s="19"/>
      <c r="F74" s="20"/>
      <c r="G74" s="19"/>
      <c r="H74" s="45"/>
      <c r="I74" s="46"/>
      <c r="J74" s="47" t="str">
        <f t="shared" si="76"/>
        <v/>
      </c>
      <c r="K74" s="47" t="str">
        <f t="shared" si="77"/>
        <v/>
      </c>
      <c r="L74" s="19" t="str">
        <f t="shared" si="78"/>
        <v xml:space="preserve"> V </v>
      </c>
      <c r="M74" s="19">
        <f t="shared" si="79"/>
        <v>96</v>
      </c>
      <c r="N74" s="48" t="s">
        <v>370</v>
      </c>
      <c r="O74" s="49" t="str">
        <f t="shared" si="80"/>
        <v>Round 5</v>
      </c>
      <c r="P74" s="49" t="str">
        <f t="shared" si="81"/>
        <v>Round 5</v>
      </c>
      <c r="Q74" s="19" t="s">
        <v>86</v>
      </c>
      <c r="R74" s="19">
        <f t="shared" si="82"/>
        <v>0</v>
      </c>
      <c r="S74" s="19" t="str">
        <f t="shared" si="83"/>
        <v>Hunters HillRound 10</v>
      </c>
    </row>
    <row r="75" spans="1:19" ht="13.5" customHeight="1" x14ac:dyDescent="0.2">
      <c r="A75" s="43"/>
      <c r="B75" s="43" t="str">
        <f t="shared" si="85"/>
        <v>Round 5</v>
      </c>
      <c r="C75" s="44">
        <v>43247</v>
      </c>
      <c r="D75" s="20"/>
      <c r="E75" s="19"/>
      <c r="F75" s="20"/>
      <c r="G75" s="19"/>
      <c r="H75" s="45"/>
      <c r="I75" s="46"/>
      <c r="J75" s="47" t="str">
        <f t="shared" si="76"/>
        <v/>
      </c>
      <c r="K75" s="47" t="str">
        <f t="shared" si="77"/>
        <v/>
      </c>
      <c r="L75" s="19" t="str">
        <f t="shared" si="78"/>
        <v xml:space="preserve"> V </v>
      </c>
      <c r="M75" s="19">
        <f t="shared" si="79"/>
        <v>96</v>
      </c>
      <c r="N75" s="47" t="s">
        <v>382</v>
      </c>
      <c r="O75" s="49" t="str">
        <f t="shared" si="80"/>
        <v>Round 5</v>
      </c>
      <c r="P75" s="49" t="str">
        <f t="shared" si="81"/>
        <v>Round 5</v>
      </c>
      <c r="Q75" s="19" t="s">
        <v>87</v>
      </c>
      <c r="R75" s="19">
        <f t="shared" si="82"/>
        <v>0</v>
      </c>
      <c r="S75" s="19" t="str">
        <f t="shared" si="83"/>
        <v>RosevilleRound 10</v>
      </c>
    </row>
    <row r="76" spans="1:19" ht="13.5" customHeight="1" x14ac:dyDescent="0.2">
      <c r="A76" s="43"/>
      <c r="B76" s="43" t="str">
        <f t="shared" si="85"/>
        <v>Round 5</v>
      </c>
      <c r="C76" s="44"/>
      <c r="D76" s="20"/>
      <c r="E76" s="19"/>
      <c r="F76" s="20"/>
      <c r="G76" s="19"/>
      <c r="H76" s="45"/>
      <c r="I76" s="46"/>
      <c r="J76" s="47" t="str">
        <f t="shared" si="76"/>
        <v/>
      </c>
      <c r="K76" s="47" t="str">
        <f t="shared" si="77"/>
        <v/>
      </c>
      <c r="L76" s="19" t="str">
        <f t="shared" si="78"/>
        <v xml:space="preserve"> V </v>
      </c>
      <c r="M76" s="19">
        <f t="shared" si="79"/>
        <v>96</v>
      </c>
      <c r="N76" s="47" t="s">
        <v>382</v>
      </c>
      <c r="O76" s="49" t="str">
        <f t="shared" si="80"/>
        <v>Round 5</v>
      </c>
      <c r="P76" s="49" t="str">
        <f t="shared" si="81"/>
        <v>Round 5</v>
      </c>
      <c r="Q76" s="19" t="s">
        <v>89</v>
      </c>
      <c r="R76" s="19">
        <f t="shared" si="82"/>
        <v>0</v>
      </c>
      <c r="S76" s="19" t="str">
        <f t="shared" si="83"/>
        <v>MosmanRound 11</v>
      </c>
    </row>
    <row r="77" spans="1:19" ht="13.5" customHeight="1" x14ac:dyDescent="0.2">
      <c r="A77" s="43"/>
      <c r="B77" s="43" t="str">
        <f t="shared" si="85"/>
        <v>Round 5</v>
      </c>
      <c r="C77" s="44"/>
      <c r="D77" s="20"/>
      <c r="E77" s="19"/>
      <c r="F77" s="20"/>
      <c r="G77" s="19"/>
      <c r="H77" s="45"/>
      <c r="I77" s="46"/>
      <c r="J77" s="47" t="str">
        <f t="shared" si="76"/>
        <v/>
      </c>
      <c r="K77" s="47" t="str">
        <f t="shared" si="77"/>
        <v/>
      </c>
      <c r="L77" s="19" t="str">
        <f t="shared" si="78"/>
        <v xml:space="preserve"> V </v>
      </c>
      <c r="M77" s="19">
        <f t="shared" si="79"/>
        <v>96</v>
      </c>
      <c r="N77" s="47" t="s">
        <v>382</v>
      </c>
      <c r="O77" s="49" t="str">
        <f t="shared" si="80"/>
        <v>Round 5</v>
      </c>
      <c r="P77" s="49" t="str">
        <f t="shared" si="81"/>
        <v>Round 5</v>
      </c>
      <c r="Q77" s="19" t="s">
        <v>90</v>
      </c>
      <c r="R77" s="19">
        <f t="shared" si="82"/>
        <v>0</v>
      </c>
      <c r="S77" s="19" t="str">
        <f t="shared" si="83"/>
        <v>ChatswoodRound 11</v>
      </c>
    </row>
    <row r="78" spans="1:19" ht="13.5" customHeight="1" x14ac:dyDescent="0.2">
      <c r="A78" s="43" t="s">
        <v>198</v>
      </c>
      <c r="B78" s="43" t="str">
        <f>A78</f>
        <v>Round 6</v>
      </c>
      <c r="C78" s="44">
        <v>43253</v>
      </c>
      <c r="D78" s="20"/>
      <c r="E78" s="19"/>
      <c r="F78" s="20"/>
      <c r="G78" s="19"/>
      <c r="H78" s="45"/>
      <c r="I78" s="46"/>
      <c r="J78" s="47" t="str">
        <f t="shared" si="76"/>
        <v/>
      </c>
      <c r="K78" s="47" t="str">
        <f t="shared" si="77"/>
        <v/>
      </c>
      <c r="L78" s="19" t="str">
        <f t="shared" si="78"/>
        <v xml:space="preserve"> V </v>
      </c>
      <c r="M78" s="19">
        <f t="shared" si="79"/>
        <v>96</v>
      </c>
      <c r="N78" s="48" t="s">
        <v>370</v>
      </c>
      <c r="O78" s="49" t="str">
        <f t="shared" si="80"/>
        <v>Round 6</v>
      </c>
      <c r="P78" s="49" t="str">
        <f t="shared" si="81"/>
        <v>Round 6</v>
      </c>
      <c r="Q78" s="19" t="s">
        <v>91</v>
      </c>
      <c r="R78" s="19">
        <f t="shared" si="82"/>
        <v>0</v>
      </c>
      <c r="S78" s="19" t="str">
        <f t="shared" si="83"/>
        <v>Norths PiratesRound 11</v>
      </c>
    </row>
    <row r="79" spans="1:19" ht="13.5" customHeight="1" x14ac:dyDescent="0.2">
      <c r="A79" s="43"/>
      <c r="B79" s="43" t="str">
        <f t="shared" ref="B79:B89" si="86">B78</f>
        <v>Round 6</v>
      </c>
      <c r="C79" s="44"/>
      <c r="D79" s="20"/>
      <c r="E79" s="19"/>
      <c r="F79" s="20"/>
      <c r="G79" s="19"/>
      <c r="H79" s="45"/>
      <c r="I79" s="46"/>
      <c r="J79" s="47" t="str">
        <f t="shared" si="76"/>
        <v/>
      </c>
      <c r="K79" s="47" t="str">
        <f t="shared" si="77"/>
        <v/>
      </c>
      <c r="L79" s="19" t="str">
        <f t="shared" si="78"/>
        <v xml:space="preserve"> V </v>
      </c>
      <c r="M79" s="19">
        <f t="shared" si="79"/>
        <v>96</v>
      </c>
      <c r="N79" s="48" t="s">
        <v>370</v>
      </c>
      <c r="O79" s="49" t="str">
        <f t="shared" si="80"/>
        <v>Round 6</v>
      </c>
      <c r="P79" s="49" t="str">
        <f t="shared" si="81"/>
        <v>Round 6</v>
      </c>
      <c r="Q79" s="19" t="s">
        <v>92</v>
      </c>
      <c r="R79" s="19">
        <f t="shared" si="82"/>
        <v>0</v>
      </c>
      <c r="S79" s="19" t="str">
        <f t="shared" si="83"/>
        <v>WahroongaRound 11</v>
      </c>
    </row>
    <row r="80" spans="1:19" ht="13.5" customHeight="1" x14ac:dyDescent="0.2">
      <c r="A80" s="43"/>
      <c r="B80" s="43" t="str">
        <f t="shared" si="86"/>
        <v>Round 6</v>
      </c>
      <c r="C80" s="44"/>
      <c r="D80" s="20"/>
      <c r="E80" s="19"/>
      <c r="F80" s="20"/>
      <c r="G80" s="19"/>
      <c r="H80" s="45"/>
      <c r="I80" s="46"/>
      <c r="J80" s="47" t="str">
        <f t="shared" si="76"/>
        <v/>
      </c>
      <c r="K80" s="47" t="str">
        <f t="shared" si="77"/>
        <v/>
      </c>
      <c r="L80" s="19" t="str">
        <f t="shared" si="78"/>
        <v xml:space="preserve"> V </v>
      </c>
      <c r="M80" s="19">
        <f t="shared" si="79"/>
        <v>96</v>
      </c>
      <c r="N80" s="48" t="s">
        <v>370</v>
      </c>
      <c r="O80" s="49" t="str">
        <f t="shared" si="80"/>
        <v>Round 6</v>
      </c>
      <c r="P80" s="49" t="str">
        <f t="shared" si="81"/>
        <v>Round 6</v>
      </c>
      <c r="Q80" s="19" t="s">
        <v>98</v>
      </c>
      <c r="R80" s="19">
        <f t="shared" si="82"/>
        <v>0</v>
      </c>
      <c r="S80" s="19" t="str">
        <f t="shared" si="83"/>
        <v>St IvesRound 12</v>
      </c>
    </row>
    <row r="81" spans="1:19" ht="13.5" customHeight="1" x14ac:dyDescent="0.2">
      <c r="A81" s="43"/>
      <c r="B81" s="43" t="str">
        <f t="shared" si="86"/>
        <v>Round 6</v>
      </c>
      <c r="C81" s="44"/>
      <c r="D81" s="20"/>
      <c r="E81" s="19"/>
      <c r="F81" s="20"/>
      <c r="G81" s="19"/>
      <c r="H81" s="45"/>
      <c r="I81" s="46"/>
      <c r="J81" s="47" t="str">
        <f t="shared" si="76"/>
        <v/>
      </c>
      <c r="K81" s="47" t="str">
        <f t="shared" si="77"/>
        <v/>
      </c>
      <c r="L81" s="19" t="str">
        <f t="shared" si="78"/>
        <v xml:space="preserve"> V </v>
      </c>
      <c r="M81" s="19">
        <f t="shared" si="79"/>
        <v>96</v>
      </c>
      <c r="N81" s="48" t="s">
        <v>370</v>
      </c>
      <c r="O81" s="49" t="str">
        <f t="shared" si="80"/>
        <v>Round 6</v>
      </c>
      <c r="P81" s="49" t="str">
        <f t="shared" si="81"/>
        <v>Round 6</v>
      </c>
      <c r="Q81" s="19" t="s">
        <v>95</v>
      </c>
      <c r="R81" s="19">
        <f t="shared" si="82"/>
        <v>0</v>
      </c>
      <c r="S81" s="19" t="str">
        <f t="shared" si="83"/>
        <v>WahroongaRound 12</v>
      </c>
    </row>
    <row r="82" spans="1:19" ht="13.5" customHeight="1" x14ac:dyDescent="0.2">
      <c r="A82" s="43"/>
      <c r="B82" s="43" t="str">
        <f t="shared" si="86"/>
        <v>Round 6</v>
      </c>
      <c r="C82" s="44"/>
      <c r="D82" s="20"/>
      <c r="E82" s="19"/>
      <c r="F82" s="20"/>
      <c r="G82" s="19"/>
      <c r="H82" s="45"/>
      <c r="I82" s="46"/>
      <c r="J82" s="47" t="str">
        <f t="shared" si="76"/>
        <v/>
      </c>
      <c r="K82" s="47" t="str">
        <f t="shared" si="77"/>
        <v/>
      </c>
      <c r="L82" s="19" t="str">
        <f t="shared" si="78"/>
        <v xml:space="preserve"> V </v>
      </c>
      <c r="M82" s="19">
        <f t="shared" si="79"/>
        <v>96</v>
      </c>
      <c r="N82" s="48" t="s">
        <v>370</v>
      </c>
      <c r="O82" s="49" t="str">
        <f t="shared" si="80"/>
        <v>Round 6</v>
      </c>
      <c r="P82" s="49" t="str">
        <f t="shared" si="81"/>
        <v>Round 6</v>
      </c>
      <c r="Q82" s="19" t="s">
        <v>96</v>
      </c>
      <c r="R82" s="19">
        <f t="shared" si="82"/>
        <v>0</v>
      </c>
      <c r="S82" s="19" t="str">
        <f t="shared" si="83"/>
        <v>MosmanRound 12</v>
      </c>
    </row>
    <row r="83" spans="1:19" ht="13.5" customHeight="1" x14ac:dyDescent="0.2">
      <c r="A83" s="43"/>
      <c r="B83" s="43" t="str">
        <f t="shared" si="86"/>
        <v>Round 6</v>
      </c>
      <c r="C83" s="44"/>
      <c r="D83" s="20"/>
      <c r="E83" s="19"/>
      <c r="F83" s="20"/>
      <c r="G83" s="19"/>
      <c r="H83" s="45"/>
      <c r="I83" s="46"/>
      <c r="J83" s="47" t="str">
        <f t="shared" si="76"/>
        <v/>
      </c>
      <c r="K83" s="47" t="str">
        <f t="shared" si="77"/>
        <v/>
      </c>
      <c r="L83" s="19" t="str">
        <f t="shared" si="78"/>
        <v xml:space="preserve"> V </v>
      </c>
      <c r="M83" s="19">
        <f t="shared" si="79"/>
        <v>96</v>
      </c>
      <c r="N83" s="48" t="s">
        <v>370</v>
      </c>
      <c r="O83" s="49" t="str">
        <f t="shared" si="80"/>
        <v>Round 6</v>
      </c>
      <c r="P83" s="49" t="str">
        <f t="shared" si="81"/>
        <v>Round 6</v>
      </c>
      <c r="Q83" s="19" t="s">
        <v>97</v>
      </c>
      <c r="R83" s="19">
        <f t="shared" si="82"/>
        <v>0</v>
      </c>
      <c r="S83" s="19" t="str">
        <f t="shared" si="83"/>
        <v>Hunters HillRound 12</v>
      </c>
    </row>
    <row r="84" spans="1:19" ht="13.5" customHeight="1" x14ac:dyDescent="0.2">
      <c r="A84" s="43"/>
      <c r="B84" s="43" t="str">
        <f t="shared" si="86"/>
        <v>Round 6</v>
      </c>
      <c r="C84" s="44"/>
      <c r="D84" s="20"/>
      <c r="E84" s="19"/>
      <c r="F84" s="20"/>
      <c r="G84" s="19"/>
      <c r="H84" s="45"/>
      <c r="I84" s="46"/>
      <c r="J84" s="47" t="str">
        <f t="shared" si="76"/>
        <v/>
      </c>
      <c r="K84" s="47" t="str">
        <f t="shared" si="77"/>
        <v/>
      </c>
      <c r="L84" s="19" t="str">
        <f t="shared" si="78"/>
        <v xml:space="preserve"> V </v>
      </c>
      <c r="M84" s="19">
        <f t="shared" si="79"/>
        <v>96</v>
      </c>
      <c r="N84" s="48" t="s">
        <v>370</v>
      </c>
      <c r="O84" s="49" t="str">
        <f t="shared" si="80"/>
        <v>Round 6</v>
      </c>
      <c r="P84" s="49" t="str">
        <f t="shared" si="81"/>
        <v>Round 6</v>
      </c>
      <c r="Q84" s="19" t="s">
        <v>99</v>
      </c>
      <c r="R84" s="19">
        <f t="shared" si="82"/>
        <v>0</v>
      </c>
      <c r="S84" s="19" t="str">
        <f t="shared" si="83"/>
        <v>LindfieldRound 12</v>
      </c>
    </row>
    <row r="85" spans="1:19" ht="13.5" customHeight="1" x14ac:dyDescent="0.2">
      <c r="A85" s="43"/>
      <c r="B85" s="43" t="str">
        <f t="shared" si="86"/>
        <v>Round 6</v>
      </c>
      <c r="C85" s="44"/>
      <c r="D85" s="20"/>
      <c r="E85" s="19"/>
      <c r="F85" s="20"/>
      <c r="G85" s="19"/>
      <c r="H85" s="45"/>
      <c r="I85" s="46"/>
      <c r="J85" s="47" t="str">
        <f t="shared" si="76"/>
        <v/>
      </c>
      <c r="K85" s="47" t="str">
        <f t="shared" si="77"/>
        <v/>
      </c>
      <c r="L85" s="19" t="str">
        <f t="shared" si="78"/>
        <v xml:space="preserve"> V </v>
      </c>
      <c r="M85" s="19">
        <f t="shared" si="79"/>
        <v>96</v>
      </c>
      <c r="N85" s="48" t="s">
        <v>370</v>
      </c>
      <c r="O85" s="49" t="str">
        <f t="shared" si="80"/>
        <v>Round 6</v>
      </c>
      <c r="P85" s="49" t="str">
        <f t="shared" si="81"/>
        <v>Round 6</v>
      </c>
      <c r="Q85" s="19" t="s">
        <v>100</v>
      </c>
      <c r="R85" s="19">
        <f t="shared" si="82"/>
        <v>0</v>
      </c>
      <c r="S85" s="19" t="str">
        <f t="shared" si="83"/>
        <v>Hunters HillRound 13</v>
      </c>
    </row>
    <row r="86" spans="1:19" ht="13.5" customHeight="1" x14ac:dyDescent="0.2">
      <c r="A86" s="43"/>
      <c r="B86" s="43" t="str">
        <f t="shared" si="86"/>
        <v>Round 6</v>
      </c>
      <c r="C86" s="44"/>
      <c r="D86" s="20"/>
      <c r="E86" s="19"/>
      <c r="F86" s="20"/>
      <c r="G86" s="19"/>
      <c r="H86" s="45"/>
      <c r="I86" s="46"/>
      <c r="J86" s="47" t="str">
        <f t="shared" si="76"/>
        <v/>
      </c>
      <c r="K86" s="47" t="str">
        <f t="shared" si="77"/>
        <v/>
      </c>
      <c r="L86" s="19" t="str">
        <f t="shared" si="78"/>
        <v xml:space="preserve"> V </v>
      </c>
      <c r="M86" s="19">
        <f t="shared" si="79"/>
        <v>96</v>
      </c>
      <c r="N86" s="48" t="s">
        <v>370</v>
      </c>
      <c r="O86" s="49" t="str">
        <f t="shared" si="80"/>
        <v>Round 6</v>
      </c>
      <c r="P86" s="49" t="str">
        <f t="shared" si="81"/>
        <v>Round 6</v>
      </c>
      <c r="Q86" s="19" t="s">
        <v>101</v>
      </c>
      <c r="R86" s="19">
        <f t="shared" si="82"/>
        <v>0</v>
      </c>
      <c r="S86" s="19" t="str">
        <f t="shared" si="83"/>
        <v>LindfieldRound 13</v>
      </c>
    </row>
    <row r="87" spans="1:19" ht="13.5" customHeight="1" x14ac:dyDescent="0.2">
      <c r="A87" s="43"/>
      <c r="B87" s="43" t="str">
        <f t="shared" si="86"/>
        <v>Round 6</v>
      </c>
      <c r="C87" s="44">
        <v>43254</v>
      </c>
      <c r="D87" s="20"/>
      <c r="E87" s="19"/>
      <c r="F87" s="20"/>
      <c r="G87" s="19"/>
      <c r="H87" s="45"/>
      <c r="I87" s="46"/>
      <c r="J87" s="47" t="str">
        <f t="shared" si="76"/>
        <v/>
      </c>
      <c r="K87" s="47" t="str">
        <f t="shared" si="77"/>
        <v/>
      </c>
      <c r="L87" s="19" t="str">
        <f t="shared" si="78"/>
        <v xml:space="preserve"> V </v>
      </c>
      <c r="M87" s="19">
        <f t="shared" si="79"/>
        <v>96</v>
      </c>
      <c r="N87" s="47" t="s">
        <v>382</v>
      </c>
      <c r="O87" s="49" t="str">
        <f t="shared" si="80"/>
        <v>Round 6</v>
      </c>
      <c r="P87" s="49" t="str">
        <f t="shared" si="81"/>
        <v>Round 6</v>
      </c>
      <c r="Q87" s="19" t="s">
        <v>102</v>
      </c>
      <c r="R87" s="19">
        <f t="shared" si="82"/>
        <v>0</v>
      </c>
      <c r="S87" s="19" t="str">
        <f t="shared" si="83"/>
        <v>MosmanRound 13</v>
      </c>
    </row>
    <row r="88" spans="1:19" ht="13.5" customHeight="1" x14ac:dyDescent="0.2">
      <c r="A88" s="43"/>
      <c r="B88" s="43" t="str">
        <f t="shared" si="86"/>
        <v>Round 6</v>
      </c>
      <c r="C88" s="44"/>
      <c r="D88" s="20"/>
      <c r="E88" s="19"/>
      <c r="F88" s="20"/>
      <c r="G88" s="22"/>
      <c r="H88" s="45"/>
      <c r="I88" s="46"/>
      <c r="J88" s="47" t="str">
        <f t="shared" si="76"/>
        <v/>
      </c>
      <c r="K88" s="47" t="str">
        <f t="shared" si="77"/>
        <v/>
      </c>
      <c r="L88" s="19" t="str">
        <f t="shared" si="78"/>
        <v xml:space="preserve"> V </v>
      </c>
      <c r="M88" s="19">
        <f t="shared" si="79"/>
        <v>96</v>
      </c>
      <c r="N88" s="47" t="s">
        <v>382</v>
      </c>
      <c r="O88" s="49" t="str">
        <f t="shared" si="80"/>
        <v>Round 6</v>
      </c>
      <c r="P88" s="49" t="str">
        <f t="shared" si="81"/>
        <v>Round 6</v>
      </c>
      <c r="Q88" s="19" t="s">
        <v>103</v>
      </c>
      <c r="R88" s="19">
        <f t="shared" si="82"/>
        <v>0</v>
      </c>
      <c r="S88" s="19" t="str">
        <f t="shared" si="83"/>
        <v>RosevilleRound 13</v>
      </c>
    </row>
    <row r="89" spans="1:19" ht="13.5" customHeight="1" x14ac:dyDescent="0.2">
      <c r="A89" s="43"/>
      <c r="B89" s="43" t="str">
        <f t="shared" si="86"/>
        <v>Round 6</v>
      </c>
      <c r="C89" s="44"/>
      <c r="D89" s="20"/>
      <c r="E89" s="19"/>
      <c r="F89" s="20"/>
      <c r="G89" s="19"/>
      <c r="H89" s="45"/>
      <c r="I89" s="46"/>
      <c r="J89" s="47" t="str">
        <f t="shared" si="76"/>
        <v/>
      </c>
      <c r="K89" s="47" t="str">
        <f t="shared" si="77"/>
        <v/>
      </c>
      <c r="L89" s="19" t="str">
        <f t="shared" si="78"/>
        <v xml:space="preserve"> V </v>
      </c>
      <c r="M89" s="19">
        <f t="shared" si="79"/>
        <v>96</v>
      </c>
      <c r="N89" s="47" t="s">
        <v>382</v>
      </c>
      <c r="O89" s="49" t="str">
        <f t="shared" si="80"/>
        <v>Round 6</v>
      </c>
      <c r="P89" s="49" t="str">
        <f t="shared" si="81"/>
        <v>Round 6</v>
      </c>
      <c r="Q89" s="19" t="s">
        <v>104</v>
      </c>
      <c r="R89" s="19">
        <f t="shared" si="82"/>
        <v>0</v>
      </c>
      <c r="S89" s="19" t="str">
        <f t="shared" si="83"/>
        <v>St IvesRound 13</v>
      </c>
    </row>
    <row r="90" spans="1:19" ht="13.5" customHeight="1" x14ac:dyDescent="0.2">
      <c r="A90" s="43" t="s">
        <v>201</v>
      </c>
      <c r="B90" s="43" t="str">
        <f>A90</f>
        <v>Round 7</v>
      </c>
      <c r="C90" s="44">
        <v>43267</v>
      </c>
      <c r="D90" s="20"/>
      <c r="E90" s="19"/>
      <c r="F90" s="20"/>
      <c r="G90" s="19"/>
      <c r="H90" s="45"/>
      <c r="I90" s="46"/>
      <c r="J90" s="47" t="str">
        <f t="shared" si="76"/>
        <v/>
      </c>
      <c r="K90" s="47" t="str">
        <f t="shared" si="77"/>
        <v/>
      </c>
      <c r="L90" s="19" t="str">
        <f t="shared" si="78"/>
        <v xml:space="preserve"> V </v>
      </c>
      <c r="M90" s="19">
        <f t="shared" si="79"/>
        <v>96</v>
      </c>
      <c r="N90" s="48" t="s">
        <v>370</v>
      </c>
      <c r="O90" s="49" t="str">
        <f t="shared" si="80"/>
        <v>Round 7</v>
      </c>
      <c r="P90" s="49" t="str">
        <f t="shared" si="81"/>
        <v>Round 7</v>
      </c>
      <c r="Q90" s="19" t="s">
        <v>105</v>
      </c>
      <c r="R90" s="19">
        <f t="shared" si="82"/>
        <v>0</v>
      </c>
      <c r="S90" s="19" t="str">
        <f t="shared" si="83"/>
        <v>Lane CoveRound 13</v>
      </c>
    </row>
    <row r="91" spans="1:19" ht="13.5" customHeight="1" x14ac:dyDescent="0.2">
      <c r="A91" s="43"/>
      <c r="B91" s="43" t="str">
        <f t="shared" ref="B91:B101" si="87">B90</f>
        <v>Round 7</v>
      </c>
      <c r="C91" s="44"/>
      <c r="D91" s="20"/>
      <c r="E91" s="22"/>
      <c r="F91" s="20"/>
      <c r="G91" s="19"/>
      <c r="H91" s="45"/>
      <c r="I91" s="46"/>
      <c r="J91" s="47" t="str">
        <f t="shared" si="76"/>
        <v/>
      </c>
      <c r="K91" s="47" t="str">
        <f t="shared" si="77"/>
        <v/>
      </c>
      <c r="L91" s="19" t="str">
        <f t="shared" si="78"/>
        <v xml:space="preserve"> V </v>
      </c>
      <c r="M91" s="19">
        <f t="shared" si="79"/>
        <v>96</v>
      </c>
      <c r="N91" s="48" t="s">
        <v>370</v>
      </c>
      <c r="O91" s="49" t="str">
        <f t="shared" si="80"/>
        <v>Round 7</v>
      </c>
      <c r="P91" s="49" t="str">
        <f t="shared" si="81"/>
        <v>Round 7</v>
      </c>
      <c r="Q91" s="19" t="s">
        <v>106</v>
      </c>
      <c r="R91" s="19">
        <f t="shared" si="82"/>
        <v>0</v>
      </c>
      <c r="S91" s="19" t="str">
        <f t="shared" si="83"/>
        <v>HornsbyRound 13</v>
      </c>
    </row>
    <row r="92" spans="1:19" ht="13.5" customHeight="1" x14ac:dyDescent="0.2">
      <c r="A92" s="43"/>
      <c r="B92" s="43" t="str">
        <f t="shared" si="87"/>
        <v>Round 7</v>
      </c>
      <c r="C92" s="44"/>
      <c r="D92" s="20"/>
      <c r="E92" s="19"/>
      <c r="F92" s="20"/>
      <c r="G92" s="19"/>
      <c r="H92" s="45"/>
      <c r="I92" s="46"/>
      <c r="J92" s="47" t="str">
        <f t="shared" si="76"/>
        <v/>
      </c>
      <c r="K92" s="47" t="str">
        <f t="shared" si="77"/>
        <v/>
      </c>
      <c r="L92" s="19" t="str">
        <f t="shared" si="78"/>
        <v xml:space="preserve"> V </v>
      </c>
      <c r="M92" s="19">
        <f t="shared" si="79"/>
        <v>96</v>
      </c>
      <c r="N92" s="48" t="s">
        <v>370</v>
      </c>
      <c r="O92" s="49" t="str">
        <f t="shared" si="80"/>
        <v>Round 7</v>
      </c>
      <c r="P92" s="49" t="str">
        <f t="shared" si="81"/>
        <v>Round 7</v>
      </c>
      <c r="Q92" s="19"/>
      <c r="R92" s="19"/>
      <c r="S92" s="19"/>
    </row>
    <row r="93" spans="1:19" ht="13.5" customHeight="1" x14ac:dyDescent="0.2">
      <c r="A93" s="43"/>
      <c r="B93" s="43" t="str">
        <f t="shared" si="87"/>
        <v>Round 7</v>
      </c>
      <c r="C93" s="44"/>
      <c r="D93" s="20"/>
      <c r="E93" s="19"/>
      <c r="F93" s="20"/>
      <c r="G93" s="19"/>
      <c r="H93" s="45"/>
      <c r="I93" s="46"/>
      <c r="J93" s="47" t="str">
        <f t="shared" si="76"/>
        <v/>
      </c>
      <c r="K93" s="47" t="str">
        <f t="shared" si="77"/>
        <v/>
      </c>
      <c r="L93" s="19" t="str">
        <f t="shared" si="78"/>
        <v xml:space="preserve"> V </v>
      </c>
      <c r="M93" s="19">
        <f t="shared" si="79"/>
        <v>96</v>
      </c>
      <c r="N93" s="48" t="s">
        <v>370</v>
      </c>
      <c r="O93" s="49" t="str">
        <f t="shared" si="80"/>
        <v>Round 7</v>
      </c>
      <c r="P93" s="49" t="str">
        <f t="shared" si="81"/>
        <v>Round 7</v>
      </c>
      <c r="Q93" s="19"/>
      <c r="R93" s="19"/>
      <c r="S93" s="19"/>
    </row>
    <row r="94" spans="1:19" ht="13.5" customHeight="1" x14ac:dyDescent="0.2">
      <c r="A94" s="43"/>
      <c r="B94" s="43" t="str">
        <f t="shared" si="87"/>
        <v>Round 7</v>
      </c>
      <c r="C94" s="44"/>
      <c r="D94" s="20"/>
      <c r="E94" s="19"/>
      <c r="F94" s="20"/>
      <c r="G94" s="19"/>
      <c r="H94" s="45"/>
      <c r="I94" s="46"/>
      <c r="J94" s="47" t="str">
        <f t="shared" si="76"/>
        <v/>
      </c>
      <c r="K94" s="47" t="str">
        <f t="shared" si="77"/>
        <v/>
      </c>
      <c r="L94" s="19" t="str">
        <f t="shared" si="78"/>
        <v xml:space="preserve"> V </v>
      </c>
      <c r="M94" s="19">
        <f t="shared" si="79"/>
        <v>96</v>
      </c>
      <c r="N94" s="48" t="s">
        <v>370</v>
      </c>
      <c r="O94" s="49" t="str">
        <f t="shared" si="80"/>
        <v>Round 7</v>
      </c>
      <c r="P94" s="49" t="str">
        <f t="shared" si="81"/>
        <v>Round 7</v>
      </c>
      <c r="Q94" s="19"/>
      <c r="R94" s="49"/>
      <c r="S94" s="49"/>
    </row>
    <row r="95" spans="1:19" ht="13.5" customHeight="1" x14ac:dyDescent="0.2">
      <c r="A95" s="43"/>
      <c r="B95" s="43" t="str">
        <f t="shared" si="87"/>
        <v>Round 7</v>
      </c>
      <c r="C95" s="44"/>
      <c r="D95" s="20"/>
      <c r="E95" s="19"/>
      <c r="F95" s="20"/>
      <c r="G95" s="19"/>
      <c r="H95" s="45"/>
      <c r="I95" s="46"/>
      <c r="J95" s="47" t="str">
        <f t="shared" si="76"/>
        <v/>
      </c>
      <c r="K95" s="47" t="str">
        <f t="shared" si="77"/>
        <v/>
      </c>
      <c r="L95" s="19" t="str">
        <f t="shared" si="78"/>
        <v xml:space="preserve"> V </v>
      </c>
      <c r="M95" s="19">
        <f t="shared" si="79"/>
        <v>96</v>
      </c>
      <c r="N95" s="48" t="s">
        <v>370</v>
      </c>
      <c r="O95" s="49" t="str">
        <f t="shared" si="80"/>
        <v>Round 7</v>
      </c>
      <c r="P95" s="49" t="str">
        <f t="shared" si="81"/>
        <v>Round 7</v>
      </c>
      <c r="Q95" s="19"/>
      <c r="R95" s="49"/>
      <c r="S95" s="49"/>
    </row>
    <row r="96" spans="1:19" ht="13.5" customHeight="1" x14ac:dyDescent="0.2">
      <c r="A96" s="43"/>
      <c r="B96" s="43" t="str">
        <f t="shared" si="87"/>
        <v>Round 7</v>
      </c>
      <c r="C96" s="44"/>
      <c r="D96" s="20"/>
      <c r="E96" s="19"/>
      <c r="F96" s="20"/>
      <c r="G96" s="19"/>
      <c r="H96" s="45"/>
      <c r="I96" s="46"/>
      <c r="J96" s="47" t="str">
        <f t="shared" si="76"/>
        <v/>
      </c>
      <c r="K96" s="47" t="str">
        <f t="shared" si="77"/>
        <v/>
      </c>
      <c r="L96" s="19" t="str">
        <f t="shared" si="78"/>
        <v xml:space="preserve"> V </v>
      </c>
      <c r="M96" s="19">
        <f t="shared" si="79"/>
        <v>96</v>
      </c>
      <c r="N96" s="48" t="s">
        <v>370</v>
      </c>
      <c r="O96" s="49" t="str">
        <f t="shared" si="80"/>
        <v>Round 7</v>
      </c>
      <c r="P96" s="49" t="str">
        <f t="shared" si="81"/>
        <v>Round 7</v>
      </c>
      <c r="Q96" s="19"/>
      <c r="R96" s="49"/>
      <c r="S96" s="49"/>
    </row>
    <row r="97" spans="1:19" ht="15.75" customHeight="1" x14ac:dyDescent="0.2">
      <c r="A97" s="43"/>
      <c r="B97" s="43" t="str">
        <f t="shared" si="87"/>
        <v>Round 7</v>
      </c>
      <c r="C97" s="44"/>
      <c r="D97" s="20"/>
      <c r="E97" s="19"/>
      <c r="F97" s="20"/>
      <c r="G97" s="19"/>
      <c r="H97" s="45"/>
      <c r="I97" s="46"/>
      <c r="J97" s="47" t="str">
        <f t="shared" si="76"/>
        <v/>
      </c>
      <c r="K97" s="47" t="str">
        <f t="shared" si="77"/>
        <v/>
      </c>
      <c r="L97" s="19" t="str">
        <f t="shared" si="78"/>
        <v xml:space="preserve"> V </v>
      </c>
      <c r="M97" s="19">
        <f t="shared" si="79"/>
        <v>96</v>
      </c>
      <c r="N97" s="48" t="s">
        <v>370</v>
      </c>
      <c r="O97" s="49" t="str">
        <f t="shared" si="80"/>
        <v>Round 7</v>
      </c>
      <c r="P97" s="49" t="str">
        <f t="shared" si="81"/>
        <v>Round 7</v>
      </c>
      <c r="Q97" s="19"/>
      <c r="R97" s="49"/>
      <c r="S97" s="49"/>
    </row>
    <row r="98" spans="1:19" ht="15.75" customHeight="1" x14ac:dyDescent="0.2">
      <c r="A98" s="43"/>
      <c r="B98" s="43" t="str">
        <f t="shared" si="87"/>
        <v>Round 7</v>
      </c>
      <c r="C98" s="44"/>
      <c r="D98" s="20"/>
      <c r="E98" s="19"/>
      <c r="F98" s="20"/>
      <c r="G98" s="19"/>
      <c r="H98" s="45"/>
      <c r="I98" s="46"/>
      <c r="J98" s="47" t="str">
        <f t="shared" si="76"/>
        <v/>
      </c>
      <c r="K98" s="47" t="str">
        <f t="shared" si="77"/>
        <v/>
      </c>
      <c r="L98" s="19" t="str">
        <f t="shared" si="78"/>
        <v xml:space="preserve"> V </v>
      </c>
      <c r="M98" s="19">
        <f t="shared" si="79"/>
        <v>96</v>
      </c>
      <c r="N98" s="48" t="s">
        <v>370</v>
      </c>
      <c r="O98" s="49" t="str">
        <f t="shared" si="80"/>
        <v>Round 7</v>
      </c>
      <c r="P98" s="49" t="str">
        <f t="shared" si="81"/>
        <v>Round 7</v>
      </c>
      <c r="Q98" s="19"/>
      <c r="R98" s="49"/>
      <c r="S98" s="49"/>
    </row>
    <row r="99" spans="1:19" ht="13.5" customHeight="1" x14ac:dyDescent="0.2">
      <c r="A99" s="43"/>
      <c r="B99" s="43" t="str">
        <f t="shared" si="87"/>
        <v>Round 7</v>
      </c>
      <c r="C99" s="44">
        <v>43268</v>
      </c>
      <c r="D99" s="20"/>
      <c r="E99" s="19"/>
      <c r="F99" s="20"/>
      <c r="G99" s="19"/>
      <c r="H99" s="45"/>
      <c r="I99" s="46"/>
      <c r="J99" s="47" t="str">
        <f t="shared" si="76"/>
        <v/>
      </c>
      <c r="K99" s="47" t="str">
        <f t="shared" si="77"/>
        <v/>
      </c>
      <c r="L99" s="19" t="str">
        <f t="shared" si="78"/>
        <v xml:space="preserve"> V </v>
      </c>
      <c r="M99" s="19">
        <f t="shared" si="79"/>
        <v>96</v>
      </c>
      <c r="N99" s="47" t="s">
        <v>382</v>
      </c>
      <c r="O99" s="49" t="str">
        <f t="shared" si="80"/>
        <v>Round 7</v>
      </c>
      <c r="P99" s="49" t="str">
        <f t="shared" si="81"/>
        <v>Round 7</v>
      </c>
      <c r="Q99" s="19"/>
      <c r="R99" s="49"/>
      <c r="S99" s="49"/>
    </row>
    <row r="100" spans="1:19" ht="13.5" customHeight="1" x14ac:dyDescent="0.2">
      <c r="A100" s="43"/>
      <c r="B100" s="43" t="str">
        <f t="shared" si="87"/>
        <v>Round 7</v>
      </c>
      <c r="C100" s="44"/>
      <c r="D100" s="20"/>
      <c r="E100" s="19"/>
      <c r="F100" s="20"/>
      <c r="G100" s="19"/>
      <c r="H100" s="45"/>
      <c r="I100" s="46"/>
      <c r="J100" s="47" t="str">
        <f t="shared" si="76"/>
        <v/>
      </c>
      <c r="K100" s="47" t="str">
        <f t="shared" si="77"/>
        <v/>
      </c>
      <c r="L100" s="19" t="str">
        <f t="shared" si="78"/>
        <v xml:space="preserve"> V </v>
      </c>
      <c r="M100" s="19">
        <f t="shared" si="79"/>
        <v>96</v>
      </c>
      <c r="N100" s="47" t="s">
        <v>382</v>
      </c>
      <c r="O100" s="49" t="str">
        <f t="shared" si="80"/>
        <v>Round 7</v>
      </c>
      <c r="P100" s="49" t="str">
        <f t="shared" si="81"/>
        <v>Round 7</v>
      </c>
      <c r="Q100" s="19"/>
      <c r="R100" s="49"/>
      <c r="S100" s="49"/>
    </row>
    <row r="101" spans="1:19" ht="13.5" customHeight="1" x14ac:dyDescent="0.2">
      <c r="A101" s="43"/>
      <c r="B101" s="43" t="str">
        <f t="shared" si="87"/>
        <v>Round 7</v>
      </c>
      <c r="C101" s="44"/>
      <c r="D101" s="20"/>
      <c r="E101" s="19"/>
      <c r="F101" s="20"/>
      <c r="G101" s="19"/>
      <c r="H101" s="45"/>
      <c r="I101" s="46"/>
      <c r="J101" s="47" t="str">
        <f t="shared" si="76"/>
        <v/>
      </c>
      <c r="K101" s="47" t="str">
        <f t="shared" si="77"/>
        <v/>
      </c>
      <c r="L101" s="19" t="str">
        <f t="shared" si="78"/>
        <v xml:space="preserve"> V </v>
      </c>
      <c r="M101" s="19">
        <f t="shared" si="79"/>
        <v>96</v>
      </c>
      <c r="N101" s="47" t="s">
        <v>382</v>
      </c>
      <c r="O101" s="49" t="str">
        <f t="shared" si="80"/>
        <v>Round 7</v>
      </c>
      <c r="P101" s="49" t="str">
        <f t="shared" si="81"/>
        <v>Round 7</v>
      </c>
      <c r="Q101" s="19"/>
      <c r="R101" s="49"/>
      <c r="S101" s="49"/>
    </row>
    <row r="102" spans="1:19" ht="13.5" customHeight="1" x14ac:dyDescent="0.2">
      <c r="A102" s="43" t="s">
        <v>202</v>
      </c>
      <c r="B102" s="43" t="str">
        <f>A102</f>
        <v>Round 8</v>
      </c>
      <c r="C102" s="44">
        <v>43274</v>
      </c>
      <c r="D102" s="20"/>
      <c r="E102" s="19"/>
      <c r="F102" s="20"/>
      <c r="G102" s="19"/>
      <c r="H102" s="45"/>
      <c r="I102" s="46"/>
      <c r="J102" s="47" t="str">
        <f t="shared" si="76"/>
        <v/>
      </c>
      <c r="K102" s="47" t="str">
        <f t="shared" si="77"/>
        <v/>
      </c>
      <c r="L102" s="19" t="str">
        <f t="shared" si="78"/>
        <v xml:space="preserve"> V </v>
      </c>
      <c r="M102" s="19">
        <f t="shared" si="79"/>
        <v>96</v>
      </c>
      <c r="N102" s="48" t="s">
        <v>370</v>
      </c>
      <c r="O102" s="49" t="str">
        <f t="shared" si="80"/>
        <v>Round 8</v>
      </c>
      <c r="P102" s="49" t="str">
        <f t="shared" si="81"/>
        <v>Round 8</v>
      </c>
      <c r="Q102" s="19"/>
      <c r="R102" s="49"/>
      <c r="S102" s="49"/>
    </row>
    <row r="103" spans="1:19" ht="13.5" customHeight="1" x14ac:dyDescent="0.2">
      <c r="A103" s="43"/>
      <c r="B103" s="43" t="str">
        <f t="shared" ref="B103:B113" si="88">B102</f>
        <v>Round 8</v>
      </c>
      <c r="C103" s="44"/>
      <c r="D103" s="20"/>
      <c r="E103" s="19"/>
      <c r="F103" s="20"/>
      <c r="G103" s="19"/>
      <c r="H103" s="45"/>
      <c r="I103" s="46"/>
      <c r="J103" s="47" t="str">
        <f t="shared" si="76"/>
        <v/>
      </c>
      <c r="K103" s="47" t="str">
        <f t="shared" si="77"/>
        <v/>
      </c>
      <c r="L103" s="19" t="str">
        <f t="shared" si="78"/>
        <v xml:space="preserve"> V </v>
      </c>
      <c r="M103" s="19">
        <f t="shared" si="79"/>
        <v>96</v>
      </c>
      <c r="N103" s="48" t="s">
        <v>370</v>
      </c>
      <c r="O103" s="49" t="str">
        <f t="shared" si="80"/>
        <v>Round 8</v>
      </c>
      <c r="P103" s="49" t="str">
        <f t="shared" si="81"/>
        <v>Round 8</v>
      </c>
      <c r="Q103" s="19"/>
      <c r="R103" s="49"/>
      <c r="S103" s="49"/>
    </row>
    <row r="104" spans="1:19" ht="13.5" customHeight="1" x14ac:dyDescent="0.2">
      <c r="A104" s="43"/>
      <c r="B104" s="43" t="str">
        <f t="shared" si="88"/>
        <v>Round 8</v>
      </c>
      <c r="C104" s="44"/>
      <c r="D104" s="20"/>
      <c r="E104" s="19"/>
      <c r="F104" s="20"/>
      <c r="G104" s="19"/>
      <c r="H104" s="45"/>
      <c r="I104" s="46"/>
      <c r="J104" s="47" t="str">
        <f t="shared" si="76"/>
        <v/>
      </c>
      <c r="K104" s="47" t="str">
        <f t="shared" si="77"/>
        <v/>
      </c>
      <c r="L104" s="19" t="str">
        <f t="shared" si="78"/>
        <v xml:space="preserve"> V </v>
      </c>
      <c r="M104" s="19">
        <f t="shared" si="79"/>
        <v>96</v>
      </c>
      <c r="N104" s="48" t="s">
        <v>370</v>
      </c>
      <c r="O104" s="49" t="str">
        <f t="shared" si="80"/>
        <v>Round 8</v>
      </c>
      <c r="P104" s="49" t="str">
        <f t="shared" si="81"/>
        <v>Round 8</v>
      </c>
      <c r="Q104" s="19"/>
      <c r="R104" s="49"/>
      <c r="S104" s="49"/>
    </row>
    <row r="105" spans="1:19" ht="13.5" customHeight="1" x14ac:dyDescent="0.2">
      <c r="A105" s="43"/>
      <c r="B105" s="43" t="str">
        <f t="shared" si="88"/>
        <v>Round 8</v>
      </c>
      <c r="C105" s="44"/>
      <c r="D105" s="20"/>
      <c r="E105" s="19"/>
      <c r="F105" s="20"/>
      <c r="G105" s="22"/>
      <c r="H105" s="45"/>
      <c r="I105" s="46"/>
      <c r="J105" s="47" t="str">
        <f t="shared" si="76"/>
        <v/>
      </c>
      <c r="K105" s="47" t="str">
        <f t="shared" si="77"/>
        <v/>
      </c>
      <c r="L105" s="19" t="str">
        <f t="shared" si="78"/>
        <v xml:space="preserve"> V </v>
      </c>
      <c r="M105" s="19">
        <f t="shared" si="79"/>
        <v>96</v>
      </c>
      <c r="N105" s="48" t="s">
        <v>370</v>
      </c>
      <c r="O105" s="49" t="str">
        <f t="shared" si="80"/>
        <v>Round 8</v>
      </c>
      <c r="P105" s="49" t="str">
        <f t="shared" si="81"/>
        <v>Round 8</v>
      </c>
      <c r="Q105" s="19"/>
      <c r="R105" s="49"/>
      <c r="S105" s="49"/>
    </row>
    <row r="106" spans="1:19" ht="13.5" customHeight="1" x14ac:dyDescent="0.2">
      <c r="A106" s="43"/>
      <c r="B106" s="43" t="str">
        <f t="shared" si="88"/>
        <v>Round 8</v>
      </c>
      <c r="C106" s="44"/>
      <c r="D106" s="20"/>
      <c r="E106" s="19"/>
      <c r="F106" s="20"/>
      <c r="G106" s="19"/>
      <c r="H106" s="45"/>
      <c r="I106" s="46"/>
      <c r="J106" s="47" t="str">
        <f t="shared" si="76"/>
        <v/>
      </c>
      <c r="K106" s="47" t="str">
        <f t="shared" si="77"/>
        <v/>
      </c>
      <c r="L106" s="19" t="str">
        <f t="shared" si="78"/>
        <v xml:space="preserve"> V </v>
      </c>
      <c r="M106" s="19">
        <f t="shared" si="79"/>
        <v>96</v>
      </c>
      <c r="N106" s="48" t="s">
        <v>370</v>
      </c>
      <c r="O106" s="49" t="str">
        <f t="shared" si="80"/>
        <v>Round 8</v>
      </c>
      <c r="P106" s="49" t="str">
        <f t="shared" si="81"/>
        <v>Round 8</v>
      </c>
      <c r="Q106" s="19"/>
      <c r="R106" s="49"/>
      <c r="S106" s="49"/>
    </row>
    <row r="107" spans="1:19" ht="13.5" customHeight="1" x14ac:dyDescent="0.2">
      <c r="A107" s="43"/>
      <c r="B107" s="43" t="str">
        <f t="shared" si="88"/>
        <v>Round 8</v>
      </c>
      <c r="C107" s="44"/>
      <c r="D107" s="20"/>
      <c r="E107" s="19"/>
      <c r="F107" s="20"/>
      <c r="G107" s="19"/>
      <c r="H107" s="45"/>
      <c r="I107" s="46"/>
      <c r="J107" s="47" t="str">
        <f t="shared" si="76"/>
        <v/>
      </c>
      <c r="K107" s="47" t="str">
        <f t="shared" si="77"/>
        <v/>
      </c>
      <c r="L107" s="19" t="str">
        <f t="shared" si="78"/>
        <v xml:space="preserve"> V </v>
      </c>
      <c r="M107" s="19">
        <f t="shared" si="79"/>
        <v>96</v>
      </c>
      <c r="N107" s="48" t="s">
        <v>370</v>
      </c>
      <c r="O107" s="49" t="str">
        <f t="shared" si="80"/>
        <v>Round 8</v>
      </c>
      <c r="P107" s="49" t="str">
        <f t="shared" si="81"/>
        <v>Round 8</v>
      </c>
      <c r="Q107" s="19"/>
      <c r="R107" s="49"/>
      <c r="S107" s="49"/>
    </row>
    <row r="108" spans="1:19" ht="13.5" customHeight="1" x14ac:dyDescent="0.2">
      <c r="A108" s="43"/>
      <c r="B108" s="43" t="str">
        <f t="shared" si="88"/>
        <v>Round 8</v>
      </c>
      <c r="C108" s="44"/>
      <c r="D108" s="20"/>
      <c r="E108" s="19"/>
      <c r="F108" s="20"/>
      <c r="G108" s="19"/>
      <c r="H108" s="45"/>
      <c r="I108" s="46"/>
      <c r="J108" s="47" t="str">
        <f t="shared" si="76"/>
        <v/>
      </c>
      <c r="K108" s="47" t="str">
        <f t="shared" si="77"/>
        <v/>
      </c>
      <c r="L108" s="19" t="str">
        <f t="shared" si="78"/>
        <v xml:space="preserve"> V </v>
      </c>
      <c r="M108" s="19">
        <f t="shared" si="79"/>
        <v>96</v>
      </c>
      <c r="N108" s="48" t="s">
        <v>370</v>
      </c>
      <c r="O108" s="49" t="str">
        <f t="shared" si="80"/>
        <v>Round 8</v>
      </c>
      <c r="P108" s="49" t="str">
        <f t="shared" si="81"/>
        <v>Round 8</v>
      </c>
      <c r="Q108" s="19"/>
      <c r="R108" s="49"/>
      <c r="S108" s="49"/>
    </row>
    <row r="109" spans="1:19" ht="13.5" customHeight="1" x14ac:dyDescent="0.2">
      <c r="A109" s="43"/>
      <c r="B109" s="43" t="str">
        <f t="shared" si="88"/>
        <v>Round 8</v>
      </c>
      <c r="C109" s="44"/>
      <c r="D109" s="20"/>
      <c r="E109" s="19"/>
      <c r="F109" s="20"/>
      <c r="G109" s="19"/>
      <c r="H109" s="45"/>
      <c r="I109" s="46"/>
      <c r="J109" s="47" t="str">
        <f t="shared" si="76"/>
        <v/>
      </c>
      <c r="K109" s="47" t="str">
        <f t="shared" si="77"/>
        <v/>
      </c>
      <c r="L109" s="19" t="str">
        <f t="shared" si="78"/>
        <v xml:space="preserve"> V </v>
      </c>
      <c r="M109" s="19">
        <f t="shared" si="79"/>
        <v>96</v>
      </c>
      <c r="N109" s="48" t="s">
        <v>370</v>
      </c>
      <c r="O109" s="49" t="str">
        <f t="shared" si="80"/>
        <v>Round 8</v>
      </c>
      <c r="P109" s="49" t="str">
        <f t="shared" si="81"/>
        <v>Round 8</v>
      </c>
      <c r="Q109" s="19"/>
      <c r="R109" s="49"/>
      <c r="S109" s="49"/>
    </row>
    <row r="110" spans="1:19" ht="13.5" customHeight="1" x14ac:dyDescent="0.2">
      <c r="A110" s="43"/>
      <c r="B110" s="43" t="str">
        <f t="shared" si="88"/>
        <v>Round 8</v>
      </c>
      <c r="C110" s="44"/>
      <c r="D110" s="20"/>
      <c r="E110" s="19"/>
      <c r="F110" s="20"/>
      <c r="G110" s="19"/>
      <c r="H110" s="45"/>
      <c r="I110" s="46"/>
      <c r="J110" s="47" t="str">
        <f t="shared" si="76"/>
        <v/>
      </c>
      <c r="K110" s="47" t="str">
        <f t="shared" si="77"/>
        <v/>
      </c>
      <c r="L110" s="19" t="str">
        <f t="shared" si="78"/>
        <v xml:space="preserve"> V </v>
      </c>
      <c r="M110" s="19">
        <f t="shared" si="79"/>
        <v>96</v>
      </c>
      <c r="N110" s="48" t="s">
        <v>370</v>
      </c>
      <c r="O110" s="49" t="str">
        <f t="shared" si="80"/>
        <v>Round 8</v>
      </c>
      <c r="P110" s="49" t="str">
        <f t="shared" si="81"/>
        <v>Round 8</v>
      </c>
      <c r="Q110" s="19"/>
      <c r="R110" s="49"/>
      <c r="S110" s="49"/>
    </row>
    <row r="111" spans="1:19" ht="13.5" customHeight="1" x14ac:dyDescent="0.2">
      <c r="A111" s="43"/>
      <c r="B111" s="43" t="str">
        <f t="shared" si="88"/>
        <v>Round 8</v>
      </c>
      <c r="C111" s="44">
        <v>43275</v>
      </c>
      <c r="D111" s="20"/>
      <c r="E111" s="19"/>
      <c r="F111" s="20"/>
      <c r="G111" s="19"/>
      <c r="H111" s="45"/>
      <c r="I111" s="46"/>
      <c r="J111" s="47" t="str">
        <f t="shared" si="76"/>
        <v/>
      </c>
      <c r="K111" s="47" t="str">
        <f t="shared" si="77"/>
        <v/>
      </c>
      <c r="L111" s="19" t="str">
        <f t="shared" si="78"/>
        <v xml:space="preserve"> V </v>
      </c>
      <c r="M111" s="19">
        <f t="shared" si="79"/>
        <v>96</v>
      </c>
      <c r="N111" s="47" t="s">
        <v>382</v>
      </c>
      <c r="O111" s="49" t="str">
        <f t="shared" si="80"/>
        <v>Round 8</v>
      </c>
      <c r="P111" s="49" t="str">
        <f t="shared" si="81"/>
        <v>Round 8</v>
      </c>
      <c r="Q111" s="19"/>
      <c r="R111" s="49"/>
      <c r="S111" s="49"/>
    </row>
    <row r="112" spans="1:19" ht="13.5" customHeight="1" x14ac:dyDescent="0.2">
      <c r="A112" s="43"/>
      <c r="B112" s="43" t="str">
        <f t="shared" si="88"/>
        <v>Round 8</v>
      </c>
      <c r="C112" s="44"/>
      <c r="D112" s="20"/>
      <c r="E112" s="19"/>
      <c r="F112" s="20"/>
      <c r="G112" s="19"/>
      <c r="H112" s="45"/>
      <c r="I112" s="46"/>
      <c r="J112" s="47" t="str">
        <f t="shared" si="76"/>
        <v/>
      </c>
      <c r="K112" s="47" t="str">
        <f t="shared" si="77"/>
        <v/>
      </c>
      <c r="L112" s="19" t="str">
        <f t="shared" si="78"/>
        <v xml:space="preserve"> V </v>
      </c>
      <c r="M112" s="19">
        <f t="shared" si="79"/>
        <v>96</v>
      </c>
      <c r="N112" s="47" t="s">
        <v>382</v>
      </c>
      <c r="O112" s="49" t="str">
        <f t="shared" si="80"/>
        <v>Round 8</v>
      </c>
      <c r="P112" s="49" t="str">
        <f t="shared" si="81"/>
        <v>Round 8</v>
      </c>
      <c r="Q112" s="19"/>
      <c r="R112" s="49"/>
      <c r="S112" s="49"/>
    </row>
    <row r="113" spans="1:19" ht="13.5" customHeight="1" x14ac:dyDescent="0.2">
      <c r="A113" s="43"/>
      <c r="B113" s="43" t="str">
        <f t="shared" si="88"/>
        <v>Round 8</v>
      </c>
      <c r="C113" s="44"/>
      <c r="D113" s="20"/>
      <c r="E113" s="19"/>
      <c r="F113" s="20"/>
      <c r="G113" s="19"/>
      <c r="H113" s="45"/>
      <c r="I113" s="46"/>
      <c r="J113" s="47" t="str">
        <f t="shared" si="76"/>
        <v/>
      </c>
      <c r="K113" s="47" t="str">
        <f t="shared" si="77"/>
        <v/>
      </c>
      <c r="L113" s="19" t="str">
        <f t="shared" si="78"/>
        <v xml:space="preserve"> V </v>
      </c>
      <c r="M113" s="19">
        <f t="shared" si="79"/>
        <v>96</v>
      </c>
      <c r="N113" s="47" t="s">
        <v>382</v>
      </c>
      <c r="O113" s="49" t="str">
        <f t="shared" si="80"/>
        <v>Round 8</v>
      </c>
      <c r="P113" s="49" t="str">
        <f t="shared" si="81"/>
        <v>Round 8</v>
      </c>
      <c r="Q113" s="19"/>
      <c r="R113" s="49"/>
      <c r="S113" s="49"/>
    </row>
    <row r="114" spans="1:19" ht="13.5" customHeight="1" x14ac:dyDescent="0.2">
      <c r="A114" s="43" t="s">
        <v>192</v>
      </c>
      <c r="B114" s="43" t="str">
        <f>A114</f>
        <v>Round 9</v>
      </c>
      <c r="C114" s="52">
        <v>43280</v>
      </c>
      <c r="D114" s="20"/>
      <c r="E114" s="19"/>
      <c r="F114" s="20"/>
      <c r="G114" s="19"/>
      <c r="H114" s="45"/>
      <c r="I114" s="46"/>
      <c r="J114" s="47" t="str">
        <f t="shared" si="76"/>
        <v/>
      </c>
      <c r="K114" s="47" t="str">
        <f t="shared" si="77"/>
        <v/>
      </c>
      <c r="L114" s="19" t="str">
        <f t="shared" si="78"/>
        <v xml:space="preserve"> V </v>
      </c>
      <c r="M114" s="19">
        <f t="shared" si="79"/>
        <v>96</v>
      </c>
      <c r="N114" s="47" t="s">
        <v>396</v>
      </c>
      <c r="O114" s="49" t="str">
        <f t="shared" si="80"/>
        <v>Round 9</v>
      </c>
      <c r="P114" s="49" t="str">
        <f t="shared" si="81"/>
        <v>Round 9</v>
      </c>
      <c r="Q114" s="19"/>
      <c r="R114" s="49"/>
      <c r="S114" s="49"/>
    </row>
    <row r="115" spans="1:19" ht="13.5" customHeight="1" x14ac:dyDescent="0.2">
      <c r="A115" s="43"/>
      <c r="B115" s="43" t="str">
        <f t="shared" ref="B115:B125" si="89">B114</f>
        <v>Round 9</v>
      </c>
      <c r="C115" s="44">
        <v>43281</v>
      </c>
      <c r="D115" s="20"/>
      <c r="E115" s="19"/>
      <c r="F115" s="20"/>
      <c r="G115" s="19"/>
      <c r="H115" s="45"/>
      <c r="I115" s="46"/>
      <c r="J115" s="47" t="str">
        <f t="shared" si="76"/>
        <v/>
      </c>
      <c r="K115" s="47" t="str">
        <f t="shared" si="77"/>
        <v/>
      </c>
      <c r="L115" s="19" t="str">
        <f t="shared" si="78"/>
        <v xml:space="preserve"> V </v>
      </c>
      <c r="M115" s="19">
        <f t="shared" si="79"/>
        <v>96</v>
      </c>
      <c r="N115" s="48" t="s">
        <v>370</v>
      </c>
      <c r="O115" s="49" t="str">
        <f t="shared" si="80"/>
        <v>Round 9</v>
      </c>
      <c r="P115" s="49" t="str">
        <f t="shared" si="81"/>
        <v>Round 9</v>
      </c>
      <c r="Q115" s="19"/>
      <c r="R115" s="49"/>
      <c r="S115" s="49"/>
    </row>
    <row r="116" spans="1:19" ht="13.5" customHeight="1" x14ac:dyDescent="0.2">
      <c r="A116" s="43"/>
      <c r="B116" s="43" t="str">
        <f t="shared" si="89"/>
        <v>Round 9</v>
      </c>
      <c r="C116" s="44"/>
      <c r="D116" s="20"/>
      <c r="E116" s="19"/>
      <c r="F116" s="20"/>
      <c r="G116" s="19"/>
      <c r="H116" s="45"/>
      <c r="I116" s="46"/>
      <c r="J116" s="47" t="str">
        <f t="shared" si="76"/>
        <v/>
      </c>
      <c r="K116" s="47" t="str">
        <f t="shared" si="77"/>
        <v/>
      </c>
      <c r="L116" s="19" t="str">
        <f t="shared" si="78"/>
        <v xml:space="preserve"> V </v>
      </c>
      <c r="M116" s="19">
        <f t="shared" si="79"/>
        <v>96</v>
      </c>
      <c r="N116" s="48" t="s">
        <v>370</v>
      </c>
      <c r="O116" s="49" t="str">
        <f t="shared" si="80"/>
        <v>Round 9</v>
      </c>
      <c r="P116" s="49" t="str">
        <f t="shared" si="81"/>
        <v>Round 9</v>
      </c>
      <c r="Q116" s="19"/>
      <c r="R116" s="49"/>
      <c r="S116" s="49"/>
    </row>
    <row r="117" spans="1:19" ht="13.5" customHeight="1" x14ac:dyDescent="0.2">
      <c r="A117" s="43"/>
      <c r="B117" s="43" t="str">
        <f t="shared" si="89"/>
        <v>Round 9</v>
      </c>
      <c r="C117" s="44"/>
      <c r="D117" s="20"/>
      <c r="E117" s="19"/>
      <c r="F117" s="20"/>
      <c r="G117" s="19"/>
      <c r="H117" s="45"/>
      <c r="I117" s="46"/>
      <c r="J117" s="47" t="str">
        <f t="shared" si="76"/>
        <v/>
      </c>
      <c r="K117" s="47" t="str">
        <f t="shared" si="77"/>
        <v/>
      </c>
      <c r="L117" s="19" t="str">
        <f t="shared" si="78"/>
        <v xml:space="preserve"> V </v>
      </c>
      <c r="M117" s="19">
        <f t="shared" si="79"/>
        <v>96</v>
      </c>
      <c r="N117" s="48" t="s">
        <v>370</v>
      </c>
      <c r="O117" s="49" t="str">
        <f t="shared" si="80"/>
        <v>Round 9</v>
      </c>
      <c r="P117" s="49" t="str">
        <f t="shared" si="81"/>
        <v>Round 9</v>
      </c>
      <c r="Q117" s="19"/>
      <c r="R117" s="49"/>
      <c r="S117" s="49"/>
    </row>
    <row r="118" spans="1:19" ht="13.5" customHeight="1" x14ac:dyDescent="0.2">
      <c r="A118" s="43"/>
      <c r="B118" s="43" t="str">
        <f t="shared" si="89"/>
        <v>Round 9</v>
      </c>
      <c r="C118" s="44"/>
      <c r="D118" s="20"/>
      <c r="E118" s="22"/>
      <c r="F118" s="20"/>
      <c r="G118" s="19"/>
      <c r="H118" s="45"/>
      <c r="I118" s="46"/>
      <c r="J118" s="47" t="str">
        <f t="shared" si="76"/>
        <v/>
      </c>
      <c r="K118" s="47" t="str">
        <f t="shared" si="77"/>
        <v/>
      </c>
      <c r="L118" s="19" t="str">
        <f t="shared" si="78"/>
        <v xml:space="preserve"> V </v>
      </c>
      <c r="M118" s="19">
        <f t="shared" si="79"/>
        <v>96</v>
      </c>
      <c r="N118" s="48" t="s">
        <v>370</v>
      </c>
      <c r="O118" s="49" t="str">
        <f t="shared" si="80"/>
        <v>Round 9</v>
      </c>
      <c r="P118" s="49" t="str">
        <f t="shared" si="81"/>
        <v>Round 9</v>
      </c>
      <c r="Q118" s="19"/>
      <c r="R118" s="49"/>
      <c r="S118" s="49"/>
    </row>
    <row r="119" spans="1:19" ht="13.5" customHeight="1" x14ac:dyDescent="0.2">
      <c r="A119" s="43"/>
      <c r="B119" s="43" t="str">
        <f t="shared" si="89"/>
        <v>Round 9</v>
      </c>
      <c r="C119" s="44"/>
      <c r="D119" s="20"/>
      <c r="E119" s="19"/>
      <c r="F119" s="20"/>
      <c r="G119" s="19"/>
      <c r="H119" s="45"/>
      <c r="I119" s="46"/>
      <c r="J119" s="47" t="str">
        <f t="shared" si="76"/>
        <v/>
      </c>
      <c r="K119" s="47" t="str">
        <f t="shared" si="77"/>
        <v/>
      </c>
      <c r="L119" s="19" t="str">
        <f t="shared" si="78"/>
        <v xml:space="preserve"> V </v>
      </c>
      <c r="M119" s="19">
        <f t="shared" si="79"/>
        <v>96</v>
      </c>
      <c r="N119" s="48" t="s">
        <v>370</v>
      </c>
      <c r="O119" s="49" t="str">
        <f t="shared" si="80"/>
        <v>Round 9</v>
      </c>
      <c r="P119" s="49" t="str">
        <f t="shared" si="81"/>
        <v>Round 9</v>
      </c>
      <c r="Q119" s="19"/>
      <c r="R119" s="49"/>
      <c r="S119" s="49"/>
    </row>
    <row r="120" spans="1:19" ht="13.5" customHeight="1" x14ac:dyDescent="0.2">
      <c r="A120" s="43"/>
      <c r="B120" s="43" t="str">
        <f t="shared" si="89"/>
        <v>Round 9</v>
      </c>
      <c r="C120" s="44"/>
      <c r="D120" s="20"/>
      <c r="E120" s="19"/>
      <c r="F120" s="20"/>
      <c r="G120" s="19"/>
      <c r="H120" s="45"/>
      <c r="I120" s="46"/>
      <c r="J120" s="47" t="str">
        <f t="shared" si="76"/>
        <v/>
      </c>
      <c r="K120" s="47" t="str">
        <f t="shared" si="77"/>
        <v/>
      </c>
      <c r="L120" s="19" t="str">
        <f t="shared" si="78"/>
        <v xml:space="preserve"> V </v>
      </c>
      <c r="M120" s="19">
        <f t="shared" si="79"/>
        <v>96</v>
      </c>
      <c r="N120" s="48" t="s">
        <v>370</v>
      </c>
      <c r="O120" s="49" t="str">
        <f t="shared" si="80"/>
        <v>Round 9</v>
      </c>
      <c r="P120" s="49" t="str">
        <f t="shared" si="81"/>
        <v>Round 9</v>
      </c>
      <c r="Q120" s="19"/>
      <c r="R120" s="49"/>
      <c r="S120" s="49"/>
    </row>
    <row r="121" spans="1:19" ht="13.5" customHeight="1" x14ac:dyDescent="0.2">
      <c r="A121" s="43"/>
      <c r="B121" s="43" t="str">
        <f t="shared" si="89"/>
        <v>Round 9</v>
      </c>
      <c r="C121" s="44"/>
      <c r="D121" s="20"/>
      <c r="E121" s="19"/>
      <c r="F121" s="20"/>
      <c r="G121" s="19"/>
      <c r="H121" s="45"/>
      <c r="I121" s="46"/>
      <c r="J121" s="47" t="str">
        <f t="shared" si="76"/>
        <v/>
      </c>
      <c r="K121" s="47" t="str">
        <f t="shared" si="77"/>
        <v/>
      </c>
      <c r="L121" s="19" t="str">
        <f t="shared" si="78"/>
        <v xml:space="preserve"> V </v>
      </c>
      <c r="M121" s="19">
        <f t="shared" si="79"/>
        <v>96</v>
      </c>
      <c r="N121" s="48" t="s">
        <v>370</v>
      </c>
      <c r="O121" s="49" t="str">
        <f t="shared" si="80"/>
        <v>Round 9</v>
      </c>
      <c r="P121" s="49" t="str">
        <f t="shared" si="81"/>
        <v>Round 9</v>
      </c>
      <c r="Q121" s="19"/>
      <c r="R121" s="49"/>
      <c r="S121" s="49"/>
    </row>
    <row r="122" spans="1:19" ht="13.5" customHeight="1" x14ac:dyDescent="0.2">
      <c r="A122" s="43"/>
      <c r="B122" s="43" t="str">
        <f t="shared" si="89"/>
        <v>Round 9</v>
      </c>
      <c r="C122" s="44"/>
      <c r="D122" s="20"/>
      <c r="E122" s="19"/>
      <c r="F122" s="20"/>
      <c r="G122" s="19"/>
      <c r="H122" s="45"/>
      <c r="I122" s="46"/>
      <c r="J122" s="47" t="str">
        <f t="shared" si="76"/>
        <v/>
      </c>
      <c r="K122" s="47" t="str">
        <f t="shared" si="77"/>
        <v/>
      </c>
      <c r="L122" s="19" t="str">
        <f t="shared" si="78"/>
        <v xml:space="preserve"> V </v>
      </c>
      <c r="M122" s="19">
        <f t="shared" si="79"/>
        <v>96</v>
      </c>
      <c r="N122" s="48" t="s">
        <v>370</v>
      </c>
      <c r="O122" s="49" t="str">
        <f t="shared" si="80"/>
        <v>Round 9</v>
      </c>
      <c r="P122" s="49" t="str">
        <f t="shared" si="81"/>
        <v>Round 9</v>
      </c>
      <c r="Q122" s="19"/>
      <c r="R122" s="49"/>
      <c r="S122" s="49"/>
    </row>
    <row r="123" spans="1:19" ht="13.5" customHeight="1" x14ac:dyDescent="0.2">
      <c r="A123" s="43"/>
      <c r="B123" s="43" t="str">
        <f t="shared" si="89"/>
        <v>Round 9</v>
      </c>
      <c r="C123" s="44"/>
      <c r="D123" s="20"/>
      <c r="E123" s="19"/>
      <c r="F123" s="20"/>
      <c r="G123" s="19"/>
      <c r="H123" s="45"/>
      <c r="I123" s="46"/>
      <c r="J123" s="47" t="str">
        <f t="shared" si="76"/>
        <v/>
      </c>
      <c r="K123" s="47" t="str">
        <f t="shared" si="77"/>
        <v/>
      </c>
      <c r="L123" s="19" t="str">
        <f t="shared" si="78"/>
        <v xml:space="preserve"> V </v>
      </c>
      <c r="M123" s="19">
        <f t="shared" si="79"/>
        <v>96</v>
      </c>
      <c r="N123" s="48" t="s">
        <v>370</v>
      </c>
      <c r="O123" s="49" t="str">
        <f t="shared" si="80"/>
        <v>Round 9</v>
      </c>
      <c r="P123" s="49" t="str">
        <f t="shared" si="81"/>
        <v>Round 9</v>
      </c>
      <c r="Q123" s="19"/>
      <c r="R123" s="49"/>
      <c r="S123" s="49"/>
    </row>
    <row r="124" spans="1:19" ht="13.5" customHeight="1" x14ac:dyDescent="0.2">
      <c r="A124" s="43"/>
      <c r="B124" s="43" t="str">
        <f t="shared" si="89"/>
        <v>Round 9</v>
      </c>
      <c r="C124" s="44">
        <v>43282</v>
      </c>
      <c r="D124" s="20"/>
      <c r="E124" s="19"/>
      <c r="F124" s="20"/>
      <c r="G124" s="19"/>
      <c r="H124" s="45"/>
      <c r="I124" s="46"/>
      <c r="J124" s="47" t="str">
        <f t="shared" si="76"/>
        <v/>
      </c>
      <c r="K124" s="47" t="str">
        <f t="shared" si="77"/>
        <v/>
      </c>
      <c r="L124" s="19" t="str">
        <f t="shared" si="78"/>
        <v xml:space="preserve"> V </v>
      </c>
      <c r="M124" s="19">
        <f t="shared" si="79"/>
        <v>96</v>
      </c>
      <c r="N124" s="47" t="s">
        <v>382</v>
      </c>
      <c r="O124" s="49" t="str">
        <f t="shared" si="80"/>
        <v>Round 9</v>
      </c>
      <c r="P124" s="49" t="str">
        <f t="shared" si="81"/>
        <v>Round 9</v>
      </c>
      <c r="Q124" s="19"/>
      <c r="R124" s="49"/>
      <c r="S124" s="49"/>
    </row>
    <row r="125" spans="1:19" ht="13.5" customHeight="1" x14ac:dyDescent="0.2">
      <c r="A125" s="43"/>
      <c r="B125" s="43" t="str">
        <f t="shared" si="89"/>
        <v>Round 9</v>
      </c>
      <c r="C125" s="44"/>
      <c r="D125" s="20"/>
      <c r="E125" s="19"/>
      <c r="F125" s="20"/>
      <c r="G125" s="19"/>
      <c r="H125" s="45"/>
      <c r="I125" s="46"/>
      <c r="J125" s="47" t="str">
        <f t="shared" si="76"/>
        <v/>
      </c>
      <c r="K125" s="47" t="str">
        <f t="shared" si="77"/>
        <v/>
      </c>
      <c r="L125" s="19" t="str">
        <f t="shared" si="78"/>
        <v xml:space="preserve"> V </v>
      </c>
      <c r="M125" s="19">
        <f t="shared" si="79"/>
        <v>96</v>
      </c>
      <c r="N125" s="47" t="s">
        <v>382</v>
      </c>
      <c r="O125" s="49" t="str">
        <f t="shared" si="80"/>
        <v>Round 9</v>
      </c>
      <c r="P125" s="49" t="str">
        <f t="shared" si="81"/>
        <v>Round 9</v>
      </c>
      <c r="Q125" s="19"/>
      <c r="R125" s="49"/>
      <c r="S125" s="49"/>
    </row>
    <row r="126" spans="1:19" ht="13.5" customHeight="1" x14ac:dyDescent="0.2">
      <c r="A126" s="43" t="s">
        <v>204</v>
      </c>
      <c r="B126" s="43" t="str">
        <f>A126</f>
        <v>Round 10</v>
      </c>
      <c r="C126" s="44">
        <v>43309</v>
      </c>
      <c r="D126" s="20"/>
      <c r="E126" s="19"/>
      <c r="F126" s="20"/>
      <c r="G126" s="19"/>
      <c r="H126" s="45"/>
      <c r="I126" s="46"/>
      <c r="J126" s="47" t="str">
        <f t="shared" si="76"/>
        <v/>
      </c>
      <c r="K126" s="47" t="str">
        <f t="shared" si="77"/>
        <v/>
      </c>
      <c r="L126" s="19" t="str">
        <f t="shared" si="78"/>
        <v xml:space="preserve"> V </v>
      </c>
      <c r="M126" s="19">
        <f t="shared" si="79"/>
        <v>96</v>
      </c>
      <c r="N126" s="48" t="s">
        <v>370</v>
      </c>
      <c r="O126" s="49" t="str">
        <f t="shared" si="80"/>
        <v>Round 10</v>
      </c>
      <c r="P126" s="49" t="str">
        <f t="shared" si="81"/>
        <v>Round 10</v>
      </c>
      <c r="Q126" s="19"/>
      <c r="R126" s="49"/>
      <c r="S126" s="49"/>
    </row>
    <row r="127" spans="1:19" ht="13.5" customHeight="1" x14ac:dyDescent="0.2">
      <c r="A127" s="43"/>
      <c r="B127" s="43" t="str">
        <f t="shared" ref="B127:B137" si="90">B126</f>
        <v>Round 10</v>
      </c>
      <c r="C127" s="44"/>
      <c r="D127" s="20"/>
      <c r="E127" s="19"/>
      <c r="F127" s="20"/>
      <c r="G127" s="19"/>
      <c r="H127" s="45"/>
      <c r="I127" s="46"/>
      <c r="J127" s="47" t="str">
        <f t="shared" si="76"/>
        <v/>
      </c>
      <c r="K127" s="47" t="str">
        <f t="shared" si="77"/>
        <v/>
      </c>
      <c r="L127" s="19" t="str">
        <f t="shared" si="78"/>
        <v xml:space="preserve"> V </v>
      </c>
      <c r="M127" s="19">
        <f t="shared" si="79"/>
        <v>96</v>
      </c>
      <c r="N127" s="48" t="s">
        <v>370</v>
      </c>
      <c r="O127" s="49" t="str">
        <f t="shared" si="80"/>
        <v>Round 10</v>
      </c>
      <c r="P127" s="49" t="str">
        <f t="shared" si="81"/>
        <v>Round 10</v>
      </c>
      <c r="Q127" s="19"/>
      <c r="R127" s="49"/>
      <c r="S127" s="49"/>
    </row>
    <row r="128" spans="1:19" ht="13.5" customHeight="1" x14ac:dyDescent="0.2">
      <c r="A128" s="43"/>
      <c r="B128" s="43" t="str">
        <f t="shared" si="90"/>
        <v>Round 10</v>
      </c>
      <c r="C128" s="44"/>
      <c r="D128" s="20"/>
      <c r="E128" s="19"/>
      <c r="F128" s="20"/>
      <c r="G128" s="19"/>
      <c r="H128" s="45"/>
      <c r="I128" s="46"/>
      <c r="J128" s="47" t="str">
        <f t="shared" si="76"/>
        <v/>
      </c>
      <c r="K128" s="47" t="str">
        <f t="shared" si="77"/>
        <v/>
      </c>
      <c r="L128" s="19" t="str">
        <f t="shared" si="78"/>
        <v xml:space="preserve"> V </v>
      </c>
      <c r="M128" s="19">
        <f t="shared" si="79"/>
        <v>96</v>
      </c>
      <c r="N128" s="48" t="s">
        <v>370</v>
      </c>
      <c r="O128" s="49" t="str">
        <f t="shared" si="80"/>
        <v>Round 10</v>
      </c>
      <c r="P128" s="49" t="str">
        <f t="shared" si="81"/>
        <v>Round 10</v>
      </c>
      <c r="Q128" s="19"/>
      <c r="R128" s="49"/>
      <c r="S128" s="49"/>
    </row>
    <row r="129" spans="1:19" ht="13.5" customHeight="1" x14ac:dyDescent="0.2">
      <c r="A129" s="43"/>
      <c r="B129" s="43" t="str">
        <f t="shared" si="90"/>
        <v>Round 10</v>
      </c>
      <c r="C129" s="44"/>
      <c r="D129" s="20"/>
      <c r="E129" s="19"/>
      <c r="F129" s="20"/>
      <c r="G129" s="22"/>
      <c r="H129" s="45"/>
      <c r="I129" s="46"/>
      <c r="J129" s="47" t="str">
        <f t="shared" si="76"/>
        <v/>
      </c>
      <c r="K129" s="47" t="str">
        <f t="shared" si="77"/>
        <v/>
      </c>
      <c r="L129" s="19" t="str">
        <f t="shared" si="78"/>
        <v xml:space="preserve"> V </v>
      </c>
      <c r="M129" s="19">
        <f t="shared" si="79"/>
        <v>96</v>
      </c>
      <c r="N129" s="48" t="s">
        <v>370</v>
      </c>
      <c r="O129" s="49" t="str">
        <f t="shared" si="80"/>
        <v>Round 10</v>
      </c>
      <c r="P129" s="49" t="str">
        <f t="shared" si="81"/>
        <v>Round 10</v>
      </c>
      <c r="Q129" s="19"/>
      <c r="R129" s="49"/>
      <c r="S129" s="49"/>
    </row>
    <row r="130" spans="1:19" ht="13.5" customHeight="1" x14ac:dyDescent="0.2">
      <c r="A130" s="43"/>
      <c r="B130" s="43" t="str">
        <f t="shared" si="90"/>
        <v>Round 10</v>
      </c>
      <c r="C130" s="44"/>
      <c r="D130" s="20"/>
      <c r="E130" s="19"/>
      <c r="F130" s="20"/>
      <c r="G130" s="22"/>
      <c r="H130" s="45"/>
      <c r="I130" s="46"/>
      <c r="J130" s="47" t="str">
        <f t="shared" si="76"/>
        <v/>
      </c>
      <c r="K130" s="47" t="str">
        <f t="shared" si="77"/>
        <v/>
      </c>
      <c r="L130" s="19" t="str">
        <f t="shared" si="78"/>
        <v xml:space="preserve"> V </v>
      </c>
      <c r="M130" s="19">
        <f t="shared" si="79"/>
        <v>96</v>
      </c>
      <c r="N130" s="48" t="s">
        <v>370</v>
      </c>
      <c r="O130" s="49" t="str">
        <f t="shared" si="80"/>
        <v>Round 10</v>
      </c>
      <c r="P130" s="49" t="str">
        <f t="shared" si="81"/>
        <v>Round 10</v>
      </c>
      <c r="Q130" s="19"/>
      <c r="R130" s="49"/>
      <c r="S130" s="49"/>
    </row>
    <row r="131" spans="1:19" ht="13.5" customHeight="1" x14ac:dyDescent="0.2">
      <c r="A131" s="43"/>
      <c r="B131" s="43" t="str">
        <f t="shared" si="90"/>
        <v>Round 10</v>
      </c>
      <c r="C131" s="44"/>
      <c r="D131" s="20"/>
      <c r="E131" s="19"/>
      <c r="F131" s="20"/>
      <c r="G131" s="22"/>
      <c r="H131" s="45"/>
      <c r="I131" s="46"/>
      <c r="J131" s="47" t="str">
        <f t="shared" si="76"/>
        <v/>
      </c>
      <c r="K131" s="47" t="str">
        <f t="shared" si="77"/>
        <v/>
      </c>
      <c r="L131" s="19" t="str">
        <f t="shared" si="78"/>
        <v xml:space="preserve"> V </v>
      </c>
      <c r="M131" s="19">
        <f t="shared" si="79"/>
        <v>96</v>
      </c>
      <c r="N131" s="48" t="s">
        <v>370</v>
      </c>
      <c r="O131" s="49" t="str">
        <f t="shared" si="80"/>
        <v>Round 10</v>
      </c>
      <c r="P131" s="49" t="str">
        <f t="shared" si="81"/>
        <v>Round 10</v>
      </c>
      <c r="Q131" s="19"/>
      <c r="R131" s="49"/>
      <c r="S131" s="49"/>
    </row>
    <row r="132" spans="1:19" ht="13.5" customHeight="1" x14ac:dyDescent="0.2">
      <c r="A132" s="43"/>
      <c r="B132" s="43" t="str">
        <f t="shared" si="90"/>
        <v>Round 10</v>
      </c>
      <c r="C132" s="44"/>
      <c r="D132" s="20"/>
      <c r="E132" s="19"/>
      <c r="F132" s="20"/>
      <c r="G132" s="19"/>
      <c r="H132" s="45"/>
      <c r="I132" s="46"/>
      <c r="J132" s="47" t="str">
        <f t="shared" si="76"/>
        <v/>
      </c>
      <c r="K132" s="47" t="str">
        <f t="shared" si="77"/>
        <v/>
      </c>
      <c r="L132" s="19" t="str">
        <f t="shared" si="78"/>
        <v xml:space="preserve"> V </v>
      </c>
      <c r="M132" s="19">
        <f t="shared" si="79"/>
        <v>96</v>
      </c>
      <c r="N132" s="48" t="s">
        <v>370</v>
      </c>
      <c r="O132" s="49" t="str">
        <f t="shared" si="80"/>
        <v>Round 10</v>
      </c>
      <c r="P132" s="49" t="str">
        <f t="shared" si="81"/>
        <v>Round 10</v>
      </c>
      <c r="Q132" s="19"/>
      <c r="R132" s="49"/>
      <c r="S132" s="49"/>
    </row>
    <row r="133" spans="1:19" ht="13.5" customHeight="1" x14ac:dyDescent="0.2">
      <c r="A133" s="43"/>
      <c r="B133" s="43" t="str">
        <f t="shared" si="90"/>
        <v>Round 10</v>
      </c>
      <c r="C133" s="44"/>
      <c r="D133" s="20"/>
      <c r="E133" s="19"/>
      <c r="F133" s="20"/>
      <c r="G133" s="19"/>
      <c r="H133" s="45"/>
      <c r="I133" s="46"/>
      <c r="J133" s="47" t="str">
        <f t="shared" si="76"/>
        <v/>
      </c>
      <c r="K133" s="47" t="str">
        <f t="shared" si="77"/>
        <v/>
      </c>
      <c r="L133" s="19" t="str">
        <f t="shared" si="78"/>
        <v xml:space="preserve"> V </v>
      </c>
      <c r="M133" s="19">
        <f t="shared" si="79"/>
        <v>96</v>
      </c>
      <c r="N133" s="48" t="s">
        <v>370</v>
      </c>
      <c r="O133" s="49" t="str">
        <f t="shared" si="80"/>
        <v>Round 10</v>
      </c>
      <c r="P133" s="49" t="str">
        <f t="shared" si="81"/>
        <v>Round 10</v>
      </c>
      <c r="Q133" s="19"/>
      <c r="R133" s="49"/>
      <c r="S133" s="49"/>
    </row>
    <row r="134" spans="1:19" ht="13.5" customHeight="1" x14ac:dyDescent="0.2">
      <c r="A134" s="43"/>
      <c r="B134" s="43" t="str">
        <f t="shared" si="90"/>
        <v>Round 10</v>
      </c>
      <c r="C134" s="44"/>
      <c r="D134" s="20"/>
      <c r="E134" s="19"/>
      <c r="F134" s="20"/>
      <c r="G134" s="19"/>
      <c r="H134" s="45"/>
      <c r="I134" s="46"/>
      <c r="J134" s="47" t="str">
        <f t="shared" si="76"/>
        <v/>
      </c>
      <c r="K134" s="47" t="str">
        <f t="shared" si="77"/>
        <v/>
      </c>
      <c r="L134" s="19" t="str">
        <f t="shared" si="78"/>
        <v xml:space="preserve"> V </v>
      </c>
      <c r="M134" s="19">
        <f t="shared" si="79"/>
        <v>96</v>
      </c>
      <c r="N134" s="48" t="s">
        <v>370</v>
      </c>
      <c r="O134" s="49" t="str">
        <f t="shared" si="80"/>
        <v>Round 10</v>
      </c>
      <c r="P134" s="49" t="str">
        <f t="shared" si="81"/>
        <v>Round 10</v>
      </c>
      <c r="Q134" s="19"/>
      <c r="R134" s="49"/>
      <c r="S134" s="49"/>
    </row>
    <row r="135" spans="1:19" ht="13.5" customHeight="1" x14ac:dyDescent="0.2">
      <c r="A135" s="43"/>
      <c r="B135" s="43" t="str">
        <f t="shared" si="90"/>
        <v>Round 10</v>
      </c>
      <c r="C135" s="44">
        <v>43310</v>
      </c>
      <c r="D135" s="20"/>
      <c r="E135" s="19"/>
      <c r="F135" s="20"/>
      <c r="G135" s="19"/>
      <c r="H135" s="45"/>
      <c r="I135" s="46"/>
      <c r="J135" s="47" t="str">
        <f t="shared" si="76"/>
        <v/>
      </c>
      <c r="K135" s="47" t="str">
        <f t="shared" si="77"/>
        <v/>
      </c>
      <c r="L135" s="19" t="str">
        <f t="shared" si="78"/>
        <v xml:space="preserve"> V </v>
      </c>
      <c r="M135" s="19">
        <f t="shared" si="79"/>
        <v>96</v>
      </c>
      <c r="N135" s="47" t="s">
        <v>382</v>
      </c>
      <c r="O135" s="49" t="str">
        <f t="shared" si="80"/>
        <v>Round 10</v>
      </c>
      <c r="P135" s="49" t="str">
        <f t="shared" si="81"/>
        <v>Round 10</v>
      </c>
      <c r="Q135" s="19"/>
      <c r="R135" s="49"/>
      <c r="S135" s="49"/>
    </row>
    <row r="136" spans="1:19" ht="13.5" customHeight="1" x14ac:dyDescent="0.2">
      <c r="A136" s="43"/>
      <c r="B136" s="43" t="str">
        <f t="shared" si="90"/>
        <v>Round 10</v>
      </c>
      <c r="C136" s="44"/>
      <c r="D136" s="20"/>
      <c r="E136" s="19"/>
      <c r="F136" s="20"/>
      <c r="G136" s="19"/>
      <c r="H136" s="45"/>
      <c r="I136" s="46"/>
      <c r="J136" s="47" t="str">
        <f t="shared" si="76"/>
        <v/>
      </c>
      <c r="K136" s="47" t="str">
        <f t="shared" si="77"/>
        <v/>
      </c>
      <c r="L136" s="19" t="str">
        <f t="shared" si="78"/>
        <v xml:space="preserve"> V </v>
      </c>
      <c r="M136" s="19">
        <f t="shared" si="79"/>
        <v>96</v>
      </c>
      <c r="N136" s="47" t="s">
        <v>382</v>
      </c>
      <c r="O136" s="49" t="str">
        <f t="shared" si="80"/>
        <v>Round 10</v>
      </c>
      <c r="P136" s="49" t="str">
        <f t="shared" si="81"/>
        <v>Round 10</v>
      </c>
      <c r="Q136" s="19"/>
      <c r="R136" s="49"/>
      <c r="S136" s="49"/>
    </row>
    <row r="137" spans="1:19" ht="13.5" customHeight="1" x14ac:dyDescent="0.2">
      <c r="A137" s="43"/>
      <c r="B137" s="43" t="str">
        <f t="shared" si="90"/>
        <v>Round 10</v>
      </c>
      <c r="C137" s="44"/>
      <c r="D137" s="20"/>
      <c r="E137" s="19"/>
      <c r="F137" s="20"/>
      <c r="G137" s="19"/>
      <c r="H137" s="45"/>
      <c r="I137" s="46"/>
      <c r="J137" s="47" t="str">
        <f t="shared" si="76"/>
        <v/>
      </c>
      <c r="K137" s="47" t="str">
        <f t="shared" si="77"/>
        <v/>
      </c>
      <c r="L137" s="19" t="str">
        <f t="shared" si="78"/>
        <v xml:space="preserve"> V </v>
      </c>
      <c r="M137" s="19">
        <f t="shared" si="79"/>
        <v>96</v>
      </c>
      <c r="N137" s="47" t="s">
        <v>382</v>
      </c>
      <c r="O137" s="49" t="str">
        <f t="shared" si="80"/>
        <v>Round 10</v>
      </c>
      <c r="P137" s="49" t="str">
        <f t="shared" si="81"/>
        <v>Round 10</v>
      </c>
      <c r="Q137" s="19"/>
      <c r="R137" s="49"/>
      <c r="S137" s="49"/>
    </row>
    <row r="138" spans="1:19" ht="13.5" customHeight="1" x14ac:dyDescent="0.2">
      <c r="A138" s="43" t="s">
        <v>205</v>
      </c>
      <c r="B138" s="43" t="str">
        <f>A138</f>
        <v>Round 11</v>
      </c>
      <c r="C138" s="44">
        <v>43316</v>
      </c>
      <c r="D138" s="43"/>
      <c r="E138" s="43"/>
      <c r="F138" s="43"/>
      <c r="G138" s="43"/>
      <c r="H138" s="43"/>
      <c r="I138" s="43"/>
      <c r="J138" s="47" t="str">
        <f t="shared" si="76"/>
        <v/>
      </c>
      <c r="K138" s="47" t="str">
        <f t="shared" si="77"/>
        <v/>
      </c>
      <c r="L138" s="19" t="str">
        <f t="shared" si="78"/>
        <v xml:space="preserve"> V </v>
      </c>
      <c r="M138" s="19">
        <f t="shared" si="79"/>
        <v>96</v>
      </c>
      <c r="N138" s="48" t="s">
        <v>370</v>
      </c>
      <c r="O138" s="49" t="str">
        <f t="shared" si="80"/>
        <v>Round 11</v>
      </c>
      <c r="P138" s="49" t="str">
        <f t="shared" si="81"/>
        <v>Round 11</v>
      </c>
      <c r="Q138" s="19"/>
      <c r="R138" s="49"/>
      <c r="S138" s="49"/>
    </row>
    <row r="139" spans="1:19" ht="13.5" customHeight="1" x14ac:dyDescent="0.2">
      <c r="A139" s="43"/>
      <c r="B139" s="43" t="str">
        <f t="shared" ref="B139:B149" si="91">B138</f>
        <v>Round 11</v>
      </c>
      <c r="C139" s="44"/>
      <c r="D139" s="43"/>
      <c r="E139" s="43"/>
      <c r="F139" s="43"/>
      <c r="G139" s="43"/>
      <c r="H139" s="43"/>
      <c r="I139" s="43"/>
      <c r="J139" s="47" t="str">
        <f t="shared" si="76"/>
        <v/>
      </c>
      <c r="K139" s="47" t="str">
        <f t="shared" si="77"/>
        <v/>
      </c>
      <c r="L139" s="19" t="str">
        <f t="shared" si="78"/>
        <v xml:space="preserve"> V </v>
      </c>
      <c r="M139" s="19">
        <f t="shared" si="79"/>
        <v>96</v>
      </c>
      <c r="N139" s="48" t="s">
        <v>370</v>
      </c>
      <c r="O139" s="49" t="str">
        <f t="shared" si="80"/>
        <v>Round 11</v>
      </c>
      <c r="P139" s="49" t="str">
        <f t="shared" si="81"/>
        <v>Round 11</v>
      </c>
      <c r="Q139" s="19"/>
      <c r="R139" s="49"/>
      <c r="S139" s="49"/>
    </row>
    <row r="140" spans="1:19" ht="13.5" customHeight="1" x14ac:dyDescent="0.2">
      <c r="A140" s="43"/>
      <c r="B140" s="43" t="str">
        <f t="shared" si="91"/>
        <v>Round 11</v>
      </c>
      <c r="C140" s="44"/>
      <c r="D140" s="43"/>
      <c r="E140" s="43"/>
      <c r="F140" s="43"/>
      <c r="G140" s="43"/>
      <c r="H140" s="43"/>
      <c r="I140" s="43"/>
      <c r="J140" s="47" t="str">
        <f t="shared" si="76"/>
        <v/>
      </c>
      <c r="K140" s="47" t="str">
        <f t="shared" si="77"/>
        <v/>
      </c>
      <c r="L140" s="19" t="str">
        <f t="shared" si="78"/>
        <v xml:space="preserve"> V </v>
      </c>
      <c r="M140" s="19">
        <f t="shared" si="79"/>
        <v>96</v>
      </c>
      <c r="N140" s="48" t="s">
        <v>370</v>
      </c>
      <c r="O140" s="49" t="str">
        <f t="shared" si="80"/>
        <v>Round 11</v>
      </c>
      <c r="P140" s="49" t="str">
        <f t="shared" si="81"/>
        <v>Round 11</v>
      </c>
      <c r="Q140" s="19"/>
      <c r="R140" s="49"/>
      <c r="S140" s="49"/>
    </row>
    <row r="141" spans="1:19" ht="13.5" customHeight="1" x14ac:dyDescent="0.2">
      <c r="A141" s="43"/>
      <c r="B141" s="43" t="str">
        <f t="shared" si="91"/>
        <v>Round 11</v>
      </c>
      <c r="C141" s="44"/>
      <c r="D141" s="43"/>
      <c r="E141" s="43"/>
      <c r="F141" s="43"/>
      <c r="G141" s="43"/>
      <c r="H141" s="43"/>
      <c r="I141" s="43"/>
      <c r="J141" s="47" t="str">
        <f t="shared" si="76"/>
        <v/>
      </c>
      <c r="K141" s="47" t="str">
        <f t="shared" si="77"/>
        <v/>
      </c>
      <c r="L141" s="19" t="str">
        <f t="shared" si="78"/>
        <v xml:space="preserve"> V </v>
      </c>
      <c r="M141" s="19">
        <f t="shared" si="79"/>
        <v>96</v>
      </c>
      <c r="N141" s="48" t="s">
        <v>370</v>
      </c>
      <c r="O141" s="49" t="str">
        <f t="shared" si="80"/>
        <v>Round 11</v>
      </c>
      <c r="P141" s="49" t="str">
        <f t="shared" si="81"/>
        <v>Round 11</v>
      </c>
      <c r="Q141" s="19"/>
      <c r="R141" s="49"/>
      <c r="S141" s="49"/>
    </row>
    <row r="142" spans="1:19" ht="13.5" customHeight="1" x14ac:dyDescent="0.2">
      <c r="A142" s="43"/>
      <c r="B142" s="43" t="str">
        <f t="shared" si="91"/>
        <v>Round 11</v>
      </c>
      <c r="C142" s="44"/>
      <c r="D142" s="43"/>
      <c r="E142" s="43"/>
      <c r="F142" s="43"/>
      <c r="G142" s="43"/>
      <c r="H142" s="43"/>
      <c r="I142" s="43"/>
      <c r="J142" s="47" t="str">
        <f t="shared" si="76"/>
        <v/>
      </c>
      <c r="K142" s="47" t="str">
        <f t="shared" si="77"/>
        <v/>
      </c>
      <c r="L142" s="19" t="str">
        <f t="shared" si="78"/>
        <v xml:space="preserve"> V </v>
      </c>
      <c r="M142" s="19">
        <f t="shared" si="79"/>
        <v>96</v>
      </c>
      <c r="N142" s="48" t="s">
        <v>370</v>
      </c>
      <c r="O142" s="49" t="str">
        <f t="shared" si="80"/>
        <v>Round 11</v>
      </c>
      <c r="P142" s="49" t="str">
        <f t="shared" si="81"/>
        <v>Round 11</v>
      </c>
      <c r="Q142" s="19"/>
      <c r="R142" s="49"/>
      <c r="S142" s="49"/>
    </row>
    <row r="143" spans="1:19" ht="13.5" customHeight="1" x14ac:dyDescent="0.2">
      <c r="A143" s="43"/>
      <c r="B143" s="43" t="str">
        <f t="shared" si="91"/>
        <v>Round 11</v>
      </c>
      <c r="C143" s="44"/>
      <c r="D143" s="43"/>
      <c r="E143" s="43"/>
      <c r="F143" s="43"/>
      <c r="G143" s="43"/>
      <c r="H143" s="43"/>
      <c r="I143" s="43"/>
      <c r="J143" s="47" t="str">
        <f t="shared" si="76"/>
        <v/>
      </c>
      <c r="K143" s="47" t="str">
        <f t="shared" si="77"/>
        <v/>
      </c>
      <c r="L143" s="19" t="str">
        <f t="shared" si="78"/>
        <v xml:space="preserve"> V </v>
      </c>
      <c r="M143" s="19">
        <f t="shared" si="79"/>
        <v>96</v>
      </c>
      <c r="N143" s="48" t="s">
        <v>370</v>
      </c>
      <c r="O143" s="49" t="str">
        <f t="shared" si="80"/>
        <v>Round 11</v>
      </c>
      <c r="P143" s="49" t="str">
        <f t="shared" si="81"/>
        <v>Round 11</v>
      </c>
      <c r="Q143" s="19"/>
      <c r="R143" s="49"/>
      <c r="S143" s="49"/>
    </row>
    <row r="144" spans="1:19" ht="13.5" customHeight="1" x14ac:dyDescent="0.2">
      <c r="A144" s="43"/>
      <c r="B144" s="43" t="str">
        <f t="shared" si="91"/>
        <v>Round 11</v>
      </c>
      <c r="C144" s="44"/>
      <c r="D144" s="43"/>
      <c r="E144" s="43"/>
      <c r="F144" s="43"/>
      <c r="G144" s="43"/>
      <c r="H144" s="43"/>
      <c r="I144" s="43"/>
      <c r="J144" s="47" t="str">
        <f t="shared" si="76"/>
        <v/>
      </c>
      <c r="K144" s="47" t="str">
        <f t="shared" si="77"/>
        <v/>
      </c>
      <c r="L144" s="19" t="str">
        <f t="shared" si="78"/>
        <v xml:space="preserve"> V </v>
      </c>
      <c r="M144" s="19">
        <f t="shared" si="79"/>
        <v>96</v>
      </c>
      <c r="N144" s="48" t="s">
        <v>370</v>
      </c>
      <c r="O144" s="49" t="str">
        <f t="shared" si="80"/>
        <v>Round 11</v>
      </c>
      <c r="P144" s="49" t="str">
        <f t="shared" si="81"/>
        <v>Round 11</v>
      </c>
      <c r="Q144" s="19"/>
      <c r="R144" s="49"/>
      <c r="S144" s="49"/>
    </row>
    <row r="145" spans="1:19" ht="13.5" customHeight="1" x14ac:dyDescent="0.2">
      <c r="A145" s="43"/>
      <c r="B145" s="43" t="str">
        <f t="shared" si="91"/>
        <v>Round 11</v>
      </c>
      <c r="C145" s="44"/>
      <c r="D145" s="43"/>
      <c r="E145" s="43"/>
      <c r="F145" s="43"/>
      <c r="G145" s="43"/>
      <c r="H145" s="43"/>
      <c r="I145" s="43"/>
      <c r="J145" s="47" t="str">
        <f t="shared" si="76"/>
        <v/>
      </c>
      <c r="K145" s="47" t="str">
        <f t="shared" si="77"/>
        <v/>
      </c>
      <c r="L145" s="19" t="str">
        <f t="shared" si="78"/>
        <v xml:space="preserve"> V </v>
      </c>
      <c r="M145" s="19">
        <f t="shared" si="79"/>
        <v>96</v>
      </c>
      <c r="N145" s="48" t="s">
        <v>370</v>
      </c>
      <c r="O145" s="49" t="str">
        <f t="shared" si="80"/>
        <v>Round 11</v>
      </c>
      <c r="P145" s="49" t="str">
        <f t="shared" si="81"/>
        <v>Round 11</v>
      </c>
      <c r="Q145" s="19"/>
      <c r="R145" s="49"/>
      <c r="S145" s="49"/>
    </row>
    <row r="146" spans="1:19" ht="13.5" customHeight="1" x14ac:dyDescent="0.2">
      <c r="A146" s="43"/>
      <c r="B146" s="43" t="str">
        <f t="shared" si="91"/>
        <v>Round 11</v>
      </c>
      <c r="C146" s="44">
        <v>43317</v>
      </c>
      <c r="D146" s="43"/>
      <c r="E146" s="43"/>
      <c r="F146" s="43"/>
      <c r="G146" s="43"/>
      <c r="H146" s="43"/>
      <c r="I146" s="43"/>
      <c r="J146" s="47" t="str">
        <f t="shared" si="76"/>
        <v/>
      </c>
      <c r="K146" s="47" t="str">
        <f t="shared" si="77"/>
        <v/>
      </c>
      <c r="L146" s="19" t="str">
        <f t="shared" si="78"/>
        <v xml:space="preserve"> V </v>
      </c>
      <c r="M146" s="19">
        <f t="shared" si="79"/>
        <v>96</v>
      </c>
      <c r="N146" s="48" t="s">
        <v>370</v>
      </c>
      <c r="O146" s="49" t="str">
        <f t="shared" si="80"/>
        <v>Round 11</v>
      </c>
      <c r="P146" s="49" t="str">
        <f t="shared" si="81"/>
        <v>Round 11</v>
      </c>
      <c r="Q146" s="19"/>
      <c r="R146" s="49"/>
      <c r="S146" s="49"/>
    </row>
    <row r="147" spans="1:19" ht="13.5" customHeight="1" x14ac:dyDescent="0.2">
      <c r="A147" s="43"/>
      <c r="B147" s="43" t="str">
        <f t="shared" si="91"/>
        <v>Round 11</v>
      </c>
      <c r="C147" s="44"/>
      <c r="D147" s="43"/>
      <c r="E147" s="43"/>
      <c r="F147" s="43"/>
      <c r="G147" s="43"/>
      <c r="H147" s="43"/>
      <c r="I147" s="43"/>
      <c r="J147" s="47" t="str">
        <f t="shared" si="76"/>
        <v/>
      </c>
      <c r="K147" s="47" t="str">
        <f t="shared" si="77"/>
        <v/>
      </c>
      <c r="L147" s="19" t="str">
        <f t="shared" si="78"/>
        <v xml:space="preserve"> V </v>
      </c>
      <c r="M147" s="19">
        <f t="shared" si="79"/>
        <v>96</v>
      </c>
      <c r="N147" s="47" t="s">
        <v>382</v>
      </c>
      <c r="O147" s="49" t="str">
        <f t="shared" si="80"/>
        <v>Round 11</v>
      </c>
      <c r="P147" s="49" t="str">
        <f t="shared" si="81"/>
        <v>Round 11</v>
      </c>
      <c r="Q147" s="19"/>
      <c r="R147" s="49"/>
      <c r="S147" s="49"/>
    </row>
    <row r="148" spans="1:19" ht="13.5" customHeight="1" x14ac:dyDescent="0.2">
      <c r="A148" s="43"/>
      <c r="B148" s="43" t="str">
        <f t="shared" si="91"/>
        <v>Round 11</v>
      </c>
      <c r="C148" s="44"/>
      <c r="D148" s="43"/>
      <c r="E148" s="43"/>
      <c r="F148" s="43"/>
      <c r="G148" s="43"/>
      <c r="H148" s="43"/>
      <c r="I148" s="43"/>
      <c r="J148" s="47" t="str">
        <f t="shared" si="76"/>
        <v/>
      </c>
      <c r="K148" s="47" t="str">
        <f t="shared" si="77"/>
        <v/>
      </c>
      <c r="L148" s="19" t="str">
        <f t="shared" si="78"/>
        <v xml:space="preserve"> V </v>
      </c>
      <c r="M148" s="19">
        <f t="shared" si="79"/>
        <v>96</v>
      </c>
      <c r="N148" s="47" t="s">
        <v>382</v>
      </c>
      <c r="O148" s="49" t="str">
        <f t="shared" si="80"/>
        <v>Round 11</v>
      </c>
      <c r="P148" s="49" t="str">
        <f t="shared" si="81"/>
        <v>Round 11</v>
      </c>
      <c r="Q148" s="19"/>
      <c r="R148" s="49"/>
      <c r="S148" s="49"/>
    </row>
    <row r="149" spans="1:19" ht="13.5" customHeight="1" x14ac:dyDescent="0.2">
      <c r="A149" s="43"/>
      <c r="B149" s="43" t="str">
        <f t="shared" si="91"/>
        <v>Round 11</v>
      </c>
      <c r="C149" s="44"/>
      <c r="D149" s="43"/>
      <c r="E149" s="43"/>
      <c r="F149" s="43"/>
      <c r="G149" s="43"/>
      <c r="H149" s="43"/>
      <c r="I149" s="43"/>
      <c r="J149" s="47" t="str">
        <f t="shared" si="76"/>
        <v/>
      </c>
      <c r="K149" s="47" t="str">
        <f t="shared" si="77"/>
        <v/>
      </c>
      <c r="L149" s="19" t="str">
        <f t="shared" si="78"/>
        <v xml:space="preserve"> V </v>
      </c>
      <c r="M149" s="19">
        <f t="shared" si="79"/>
        <v>96</v>
      </c>
      <c r="N149" s="47" t="s">
        <v>382</v>
      </c>
      <c r="O149" s="49" t="str">
        <f t="shared" si="80"/>
        <v>Round 11</v>
      </c>
      <c r="P149" s="49" t="str">
        <f t="shared" si="81"/>
        <v>Round 11</v>
      </c>
      <c r="Q149" s="19"/>
      <c r="R149" s="49"/>
      <c r="S149" s="49"/>
    </row>
    <row r="150" spans="1:19" ht="13.5" customHeight="1" x14ac:dyDescent="0.2">
      <c r="A150" s="43" t="s">
        <v>206</v>
      </c>
      <c r="B150" s="43" t="str">
        <f>A150</f>
        <v>Round 12</v>
      </c>
      <c r="C150" s="44">
        <v>43322</v>
      </c>
      <c r="D150" s="13" t="s">
        <v>20</v>
      </c>
      <c r="E150" s="19" t="s">
        <v>366</v>
      </c>
      <c r="F150" s="12" t="s">
        <v>12</v>
      </c>
      <c r="G150" s="19" t="s">
        <v>365</v>
      </c>
      <c r="H150" s="45" t="s">
        <v>337</v>
      </c>
      <c r="I150" s="46">
        <v>0.76041666666666663</v>
      </c>
      <c r="J150" s="47" t="str">
        <f t="shared" si="76"/>
        <v>St IvesU7 Blues</v>
      </c>
      <c r="K150" s="47" t="str">
        <f t="shared" si="77"/>
        <v>KWPU7 blue</v>
      </c>
      <c r="L150" s="19" t="str">
        <f t="shared" si="78"/>
        <v>St IvesU7 Blues V KWPU7 blue</v>
      </c>
      <c r="M150" s="19">
        <f t="shared" si="79"/>
        <v>1</v>
      </c>
      <c r="N150" s="47" t="s">
        <v>396</v>
      </c>
      <c r="O150" s="49" t="str">
        <f t="shared" si="80"/>
        <v>St IvesRound 12</v>
      </c>
      <c r="P150" s="49" t="str">
        <f t="shared" si="81"/>
        <v>KWPRound 12</v>
      </c>
      <c r="Q150" s="19"/>
      <c r="R150" s="49"/>
      <c r="S150" s="49"/>
    </row>
    <row r="151" spans="1:19" ht="13.5" customHeight="1" x14ac:dyDescent="0.2">
      <c r="A151" s="43"/>
      <c r="B151" s="43" t="s">
        <v>206</v>
      </c>
      <c r="C151" s="44">
        <v>43323</v>
      </c>
      <c r="D151" s="17" t="s">
        <v>22</v>
      </c>
      <c r="E151" s="19" t="s">
        <v>245</v>
      </c>
      <c r="F151" s="10" t="s">
        <v>10</v>
      </c>
      <c r="G151" s="19" t="s">
        <v>252</v>
      </c>
      <c r="H151" s="45" t="s">
        <v>313</v>
      </c>
      <c r="I151" s="46">
        <v>0.33333333333333331</v>
      </c>
      <c r="J151" s="47" t="str">
        <f t="shared" si="76"/>
        <v>WahroongaU7 Blue</v>
      </c>
      <c r="K151" s="47" t="str">
        <f t="shared" si="77"/>
        <v>HornsbyU7 Black</v>
      </c>
      <c r="L151" s="19" t="str">
        <f t="shared" si="78"/>
        <v>WahroongaU7 Blue V HornsbyU7 Black</v>
      </c>
      <c r="M151" s="19">
        <f t="shared" si="79"/>
        <v>1</v>
      </c>
      <c r="N151" s="48" t="s">
        <v>370</v>
      </c>
      <c r="O151" s="49" t="str">
        <f t="shared" si="80"/>
        <v>WahroongaRound 12</v>
      </c>
      <c r="P151" s="49" t="str">
        <f t="shared" si="81"/>
        <v>HornsbyRound 12</v>
      </c>
      <c r="Q151" s="19"/>
      <c r="R151" s="49"/>
      <c r="S151" s="49"/>
    </row>
    <row r="152" spans="1:19" ht="13.5" customHeight="1" x14ac:dyDescent="0.2">
      <c r="A152" s="43"/>
      <c r="B152" s="43" t="str">
        <f t="shared" ref="B152:B159" si="92">B151</f>
        <v>Round 12</v>
      </c>
      <c r="C152" s="44"/>
      <c r="D152" s="17" t="s">
        <v>22</v>
      </c>
      <c r="E152" s="19" t="s">
        <v>248</v>
      </c>
      <c r="F152" s="18" t="s">
        <v>28</v>
      </c>
      <c r="G152" s="19" t="s">
        <v>238</v>
      </c>
      <c r="H152" s="45" t="s">
        <v>314</v>
      </c>
      <c r="I152" s="46">
        <v>0.33333333333333331</v>
      </c>
      <c r="J152" s="47" t="str">
        <f t="shared" si="76"/>
        <v>WahroongaU7 Red</v>
      </c>
      <c r="K152" s="47" t="str">
        <f t="shared" si="77"/>
        <v>Norths PiratesU7 Gold</v>
      </c>
      <c r="L152" s="19" t="str">
        <f t="shared" si="78"/>
        <v>WahroongaU7 Red V Norths PiratesU7 Gold</v>
      </c>
      <c r="M152" s="19">
        <f t="shared" si="79"/>
        <v>1</v>
      </c>
      <c r="N152" s="48" t="s">
        <v>370</v>
      </c>
      <c r="O152" s="49" t="str">
        <f t="shared" si="80"/>
        <v>WahroongaRound 12</v>
      </c>
      <c r="P152" s="49" t="str">
        <f t="shared" si="81"/>
        <v>Norths PiratesRound 12</v>
      </c>
      <c r="Q152" s="19"/>
      <c r="R152" s="49"/>
      <c r="S152" s="49"/>
    </row>
    <row r="153" spans="1:19" ht="13.5" customHeight="1" x14ac:dyDescent="0.2">
      <c r="A153" s="43"/>
      <c r="B153" s="43" t="str">
        <f t="shared" si="92"/>
        <v>Round 12</v>
      </c>
      <c r="C153" s="44"/>
      <c r="D153" s="17" t="s">
        <v>22</v>
      </c>
      <c r="E153" s="19" t="s">
        <v>238</v>
      </c>
      <c r="F153" s="18" t="s">
        <v>28</v>
      </c>
      <c r="G153" s="19" t="s">
        <v>252</v>
      </c>
      <c r="H153" s="45" t="s">
        <v>315</v>
      </c>
      <c r="I153" s="46">
        <v>0.33333333333333331</v>
      </c>
      <c r="J153" s="47" t="str">
        <f t="shared" si="76"/>
        <v>WahroongaU7 Gold</v>
      </c>
      <c r="K153" s="47" t="str">
        <f t="shared" si="77"/>
        <v>Norths PiratesU7 Black</v>
      </c>
      <c r="L153" s="19" t="str">
        <f t="shared" si="78"/>
        <v>WahroongaU7 Gold V Norths PiratesU7 Black</v>
      </c>
      <c r="M153" s="19">
        <f t="shared" si="79"/>
        <v>1</v>
      </c>
      <c r="N153" s="48" t="s">
        <v>370</v>
      </c>
      <c r="O153" s="49" t="str">
        <f t="shared" si="80"/>
        <v>WahroongaRound 12</v>
      </c>
      <c r="P153" s="49" t="str">
        <f t="shared" si="81"/>
        <v>Norths PiratesRound 12</v>
      </c>
      <c r="Q153" s="19"/>
      <c r="R153" s="49"/>
      <c r="S153" s="49"/>
    </row>
    <row r="154" spans="1:19" ht="13.5" customHeight="1" x14ac:dyDescent="0.2">
      <c r="A154" s="43"/>
      <c r="B154" s="43" t="str">
        <f t="shared" si="92"/>
        <v>Round 12</v>
      </c>
      <c r="C154" s="44"/>
      <c r="D154" s="17" t="s">
        <v>22</v>
      </c>
      <c r="E154" s="19" t="s">
        <v>297</v>
      </c>
      <c r="F154" s="18" t="s">
        <v>28</v>
      </c>
      <c r="G154" s="19" t="s">
        <v>367</v>
      </c>
      <c r="H154" s="45" t="s">
        <v>348</v>
      </c>
      <c r="I154" s="46">
        <v>0.33333333333333331</v>
      </c>
      <c r="J154" s="47" t="str">
        <f t="shared" si="76"/>
        <v>WahroongaU7 Green</v>
      </c>
      <c r="K154" s="47" t="str">
        <f t="shared" si="77"/>
        <v>Norths PiratesU7 Reds</v>
      </c>
      <c r="L154" s="19" t="str">
        <f t="shared" si="78"/>
        <v>WahroongaU7 Green V Norths PiratesU7 Reds</v>
      </c>
      <c r="M154" s="19">
        <f t="shared" si="79"/>
        <v>1</v>
      </c>
      <c r="N154" s="48" t="s">
        <v>370</v>
      </c>
      <c r="O154" s="49" t="str">
        <f t="shared" si="80"/>
        <v>WahroongaRound 12</v>
      </c>
      <c r="P154" s="49" t="str">
        <f t="shared" si="81"/>
        <v>Norths PiratesRound 12</v>
      </c>
      <c r="Q154" s="19"/>
      <c r="R154" s="49"/>
      <c r="S154" s="49"/>
    </row>
    <row r="155" spans="1:19" ht="13.5" customHeight="1" x14ac:dyDescent="0.2">
      <c r="A155" s="43"/>
      <c r="B155" s="43" t="str">
        <f t="shared" si="92"/>
        <v>Round 12</v>
      </c>
      <c r="C155" s="44"/>
      <c r="D155" s="9" t="s">
        <v>26</v>
      </c>
      <c r="E155" s="19" t="s">
        <v>244</v>
      </c>
      <c r="F155" s="15" t="s">
        <v>18</v>
      </c>
      <c r="G155" s="19" t="s">
        <v>253</v>
      </c>
      <c r="H155" s="45" t="s">
        <v>221</v>
      </c>
      <c r="I155" s="46">
        <v>0.33333333333333331</v>
      </c>
      <c r="J155" s="47" t="str">
        <f t="shared" si="76"/>
        <v>MosmanU7 Dolphins</v>
      </c>
      <c r="K155" s="47" t="str">
        <f t="shared" si="77"/>
        <v>RosevilleU7 Cyclones</v>
      </c>
      <c r="L155" s="19" t="str">
        <f t="shared" si="78"/>
        <v>MosmanU7 Dolphins V RosevilleU7 Cyclones</v>
      </c>
      <c r="M155" s="19">
        <f t="shared" si="79"/>
        <v>1</v>
      </c>
      <c r="N155" s="48" t="s">
        <v>370</v>
      </c>
      <c r="O155" s="49" t="str">
        <f t="shared" si="80"/>
        <v>MosmanRound 12</v>
      </c>
      <c r="P155" s="49" t="str">
        <f t="shared" si="81"/>
        <v>RosevilleRound 12</v>
      </c>
      <c r="Q155" s="19"/>
      <c r="R155" s="49"/>
      <c r="S155" s="49"/>
    </row>
    <row r="156" spans="1:19" ht="13.5" customHeight="1" x14ac:dyDescent="0.2">
      <c r="A156" s="43"/>
      <c r="B156" s="43" t="str">
        <f t="shared" si="92"/>
        <v>Round 12</v>
      </c>
      <c r="C156" s="44"/>
      <c r="D156" s="9" t="s">
        <v>26</v>
      </c>
      <c r="E156" s="19" t="s">
        <v>246</v>
      </c>
      <c r="F156" s="7" t="s">
        <v>8</v>
      </c>
      <c r="G156" s="19" t="s">
        <v>238</v>
      </c>
      <c r="H156" s="45" t="s">
        <v>224</v>
      </c>
      <c r="I156" s="46">
        <v>0.33333333333333331</v>
      </c>
      <c r="J156" s="47" t="str">
        <f t="shared" si="76"/>
        <v>MosmanU7 Sharks</v>
      </c>
      <c r="K156" s="47" t="str">
        <f t="shared" si="77"/>
        <v>ChatswoodU7 Gold</v>
      </c>
      <c r="L156" s="19" t="str">
        <f t="shared" si="78"/>
        <v>MosmanU7 Sharks V ChatswoodU7 Gold</v>
      </c>
      <c r="M156" s="19">
        <f t="shared" si="79"/>
        <v>1</v>
      </c>
      <c r="N156" s="48" t="s">
        <v>370</v>
      </c>
      <c r="O156" s="49" t="str">
        <f t="shared" si="80"/>
        <v>MosmanRound 12</v>
      </c>
      <c r="P156" s="49" t="str">
        <f t="shared" si="81"/>
        <v>ChatswoodRound 12</v>
      </c>
      <c r="Q156" s="19"/>
      <c r="R156" s="49"/>
      <c r="S156" s="49"/>
    </row>
    <row r="157" spans="1:19" ht="13.5" customHeight="1" x14ac:dyDescent="0.2">
      <c r="A157" s="43"/>
      <c r="B157" s="43" t="str">
        <f t="shared" si="92"/>
        <v>Round 12</v>
      </c>
      <c r="C157" s="44"/>
      <c r="D157" s="9" t="s">
        <v>26</v>
      </c>
      <c r="E157" s="19" t="s">
        <v>242</v>
      </c>
      <c r="F157" s="7" t="s">
        <v>8</v>
      </c>
      <c r="G157" s="22" t="s">
        <v>297</v>
      </c>
      <c r="H157" s="45" t="s">
        <v>226</v>
      </c>
      <c r="I157" s="46">
        <v>0.33333333333333331</v>
      </c>
      <c r="J157" s="47" t="str">
        <f t="shared" si="76"/>
        <v>MosmanU7 Whales</v>
      </c>
      <c r="K157" s="47" t="str">
        <f t="shared" si="77"/>
        <v>ChatswoodU7 Green</v>
      </c>
      <c r="L157" s="19" t="str">
        <f t="shared" si="78"/>
        <v>MosmanU7 Whales V ChatswoodU7 Green</v>
      </c>
      <c r="M157" s="19">
        <f t="shared" si="79"/>
        <v>1</v>
      </c>
      <c r="N157" s="48" t="s">
        <v>370</v>
      </c>
      <c r="O157" s="49" t="str">
        <f t="shared" si="80"/>
        <v>MosmanRound 12</v>
      </c>
      <c r="P157" s="49" t="str">
        <f t="shared" si="81"/>
        <v>ChatswoodRound 12</v>
      </c>
      <c r="Q157" s="19"/>
      <c r="R157" s="49"/>
      <c r="S157" s="49"/>
    </row>
    <row r="158" spans="1:19" ht="13.5" customHeight="1" x14ac:dyDescent="0.2">
      <c r="A158" s="43"/>
      <c r="B158" s="43" t="str">
        <f t="shared" si="92"/>
        <v>Round 12</v>
      </c>
      <c r="C158" s="44"/>
      <c r="D158" s="16" t="s">
        <v>24</v>
      </c>
      <c r="E158" s="19" t="s">
        <v>240</v>
      </c>
      <c r="F158" s="11" t="s">
        <v>14</v>
      </c>
      <c r="G158" s="19" t="s">
        <v>238</v>
      </c>
      <c r="H158" s="45" t="s">
        <v>214</v>
      </c>
      <c r="I158" s="46">
        <v>0.33333333333333331</v>
      </c>
      <c r="J158" s="47" t="str">
        <f t="shared" si="76"/>
        <v>Hunters HillU7 Crows</v>
      </c>
      <c r="K158" s="47" t="str">
        <f t="shared" si="77"/>
        <v>Lane CoveU7 Gold</v>
      </c>
      <c r="L158" s="19" t="str">
        <f t="shared" si="78"/>
        <v>Hunters HillU7 Crows V Lane CoveU7 Gold</v>
      </c>
      <c r="M158" s="19">
        <f t="shared" si="79"/>
        <v>1</v>
      </c>
      <c r="N158" s="48" t="s">
        <v>370</v>
      </c>
      <c r="O158" s="49" t="str">
        <f t="shared" si="80"/>
        <v>Hunters HillRound 12</v>
      </c>
      <c r="P158" s="49" t="str">
        <f t="shared" si="81"/>
        <v>Lane CoveRound 12</v>
      </c>
      <c r="Q158" s="19"/>
      <c r="R158" s="49"/>
      <c r="S158" s="49"/>
    </row>
    <row r="159" spans="1:19" ht="13.5" customHeight="1" x14ac:dyDescent="0.2">
      <c r="A159" s="43"/>
      <c r="B159" s="43" t="str">
        <f t="shared" si="92"/>
        <v>Round 12</v>
      </c>
      <c r="C159" s="44"/>
      <c r="D159" s="16" t="s">
        <v>24</v>
      </c>
      <c r="E159" s="19" t="s">
        <v>237</v>
      </c>
      <c r="F159" s="11" t="s">
        <v>14</v>
      </c>
      <c r="G159" s="19" t="s">
        <v>245</v>
      </c>
      <c r="H159" s="45" t="s">
        <v>217</v>
      </c>
      <c r="I159" s="46">
        <v>0.33333333333333331</v>
      </c>
      <c r="J159" s="47" t="str">
        <f t="shared" si="76"/>
        <v>Hunters HillU7 Magpies</v>
      </c>
      <c r="K159" s="47" t="str">
        <f t="shared" si="77"/>
        <v>Lane CoveU7 Blue</v>
      </c>
      <c r="L159" s="19" t="str">
        <f t="shared" si="78"/>
        <v>Hunters HillU7 Magpies V Lane CoveU7 Blue</v>
      </c>
      <c r="M159" s="19">
        <f t="shared" si="79"/>
        <v>1</v>
      </c>
      <c r="N159" s="48" t="s">
        <v>370</v>
      </c>
      <c r="O159" s="49" t="str">
        <f t="shared" si="80"/>
        <v>Hunters HillRound 12</v>
      </c>
      <c r="P159" s="49" t="str">
        <f t="shared" si="81"/>
        <v>Lane CoveRound 12</v>
      </c>
      <c r="Q159" s="19"/>
      <c r="R159" s="49"/>
      <c r="S159" s="49"/>
    </row>
    <row r="160" spans="1:19" ht="13.5" customHeight="1" x14ac:dyDescent="0.2">
      <c r="A160" s="43"/>
      <c r="B160" s="43" t="s">
        <v>206</v>
      </c>
      <c r="C160" s="44">
        <v>43324</v>
      </c>
      <c r="D160" s="14" t="s">
        <v>16</v>
      </c>
      <c r="E160" s="19" t="s">
        <v>243</v>
      </c>
      <c r="F160" s="12" t="s">
        <v>12</v>
      </c>
      <c r="G160" s="19" t="s">
        <v>238</v>
      </c>
      <c r="H160" s="45" t="s">
        <v>343</v>
      </c>
      <c r="I160" s="46">
        <v>0.33333333333333331</v>
      </c>
      <c r="J160" s="47" t="str">
        <f t="shared" si="76"/>
        <v>LindfieldU7 Bucks</v>
      </c>
      <c r="K160" s="47" t="str">
        <f t="shared" si="77"/>
        <v>KWPU7 Gold</v>
      </c>
      <c r="L160" s="19" t="str">
        <f t="shared" si="78"/>
        <v>LindfieldU7 Bucks V KWPU7 Gold</v>
      </c>
      <c r="M160" s="19">
        <f t="shared" si="79"/>
        <v>1</v>
      </c>
      <c r="N160" s="47" t="s">
        <v>382</v>
      </c>
      <c r="O160" s="49" t="str">
        <f t="shared" si="80"/>
        <v>LindfieldRound 12</v>
      </c>
      <c r="P160" s="49" t="str">
        <f t="shared" si="81"/>
        <v>KWPRound 12</v>
      </c>
      <c r="Q160" s="19"/>
      <c r="R160" s="49"/>
      <c r="S160" s="49"/>
    </row>
    <row r="161" spans="1:19" ht="13.5" customHeight="1" x14ac:dyDescent="0.2">
      <c r="A161" s="43"/>
      <c r="B161" s="43" t="s">
        <v>206</v>
      </c>
      <c r="C161" s="44"/>
      <c r="D161" s="14" t="s">
        <v>16</v>
      </c>
      <c r="E161" s="22" t="s">
        <v>250</v>
      </c>
      <c r="F161" s="12" t="s">
        <v>12</v>
      </c>
      <c r="G161" s="19" t="s">
        <v>252</v>
      </c>
      <c r="H161" s="45" t="s">
        <v>344</v>
      </c>
      <c r="I161" s="46">
        <v>0.33333333333333331</v>
      </c>
      <c r="J161" s="47" t="str">
        <f t="shared" si="76"/>
        <v>LindfieldU7 Stags</v>
      </c>
      <c r="K161" s="47" t="str">
        <f t="shared" si="77"/>
        <v>KWPU7 Black</v>
      </c>
      <c r="L161" s="19" t="str">
        <f t="shared" si="78"/>
        <v>LindfieldU7 Stags V KWPU7 Black</v>
      </c>
      <c r="M161" s="19">
        <f t="shared" si="79"/>
        <v>1</v>
      </c>
      <c r="N161" s="47" t="s">
        <v>382</v>
      </c>
      <c r="O161" s="49" t="str">
        <f t="shared" si="80"/>
        <v>LindfieldRound 12</v>
      </c>
      <c r="P161" s="49" t="str">
        <f t="shared" si="81"/>
        <v>KWPRound 12</v>
      </c>
      <c r="Q161" s="19"/>
      <c r="R161" s="49"/>
      <c r="S161" s="49"/>
    </row>
    <row r="162" spans="1:19" ht="13.5" customHeight="1" x14ac:dyDescent="0.2">
      <c r="A162" s="43" t="s">
        <v>207</v>
      </c>
      <c r="B162" s="43" t="str">
        <f>A162</f>
        <v>Round 13</v>
      </c>
      <c r="C162" s="44">
        <v>43330</v>
      </c>
      <c r="D162" s="16" t="s">
        <v>24</v>
      </c>
      <c r="E162" s="19" t="s">
        <v>240</v>
      </c>
      <c r="F162" s="17" t="s">
        <v>22</v>
      </c>
      <c r="G162" s="19" t="s">
        <v>297</v>
      </c>
      <c r="H162" s="45" t="s">
        <v>214</v>
      </c>
      <c r="I162" s="46">
        <v>0.33333333333333331</v>
      </c>
      <c r="J162" s="47" t="str">
        <f t="shared" si="76"/>
        <v>Hunters HillU7 Crows</v>
      </c>
      <c r="K162" s="47" t="str">
        <f t="shared" si="77"/>
        <v>WahroongaU7 Green</v>
      </c>
      <c r="L162" s="19" t="str">
        <f t="shared" si="78"/>
        <v>Hunters HillU7 Crows V WahroongaU7 Green</v>
      </c>
      <c r="M162" s="19">
        <f t="shared" si="79"/>
        <v>1</v>
      </c>
      <c r="N162" s="48" t="s">
        <v>370</v>
      </c>
      <c r="O162" s="49" t="str">
        <f t="shared" si="80"/>
        <v>Hunters HillRound 13</v>
      </c>
      <c r="P162" s="49" t="str">
        <f t="shared" si="81"/>
        <v>WahroongaRound 13</v>
      </c>
      <c r="Q162" s="19"/>
      <c r="R162" s="49"/>
      <c r="S162" s="49"/>
    </row>
    <row r="163" spans="1:19" ht="13.5" customHeight="1" x14ac:dyDescent="0.2">
      <c r="A163" s="43"/>
      <c r="B163" s="43" t="str">
        <f t="shared" ref="B163:B173" si="93">B162</f>
        <v>Round 13</v>
      </c>
      <c r="C163" s="44"/>
      <c r="D163" s="16" t="s">
        <v>24</v>
      </c>
      <c r="E163" s="19" t="s">
        <v>237</v>
      </c>
      <c r="F163" s="17" t="s">
        <v>22</v>
      </c>
      <c r="G163" s="19" t="s">
        <v>238</v>
      </c>
      <c r="H163" s="45" t="s">
        <v>217</v>
      </c>
      <c r="I163" s="46">
        <v>0.33333333333333331</v>
      </c>
      <c r="J163" s="47" t="str">
        <f t="shared" si="76"/>
        <v>Hunters HillU7 Magpies</v>
      </c>
      <c r="K163" s="47" t="str">
        <f t="shared" si="77"/>
        <v>WahroongaU7 Gold</v>
      </c>
      <c r="L163" s="19" t="str">
        <f t="shared" si="78"/>
        <v>Hunters HillU7 Magpies V WahroongaU7 Gold</v>
      </c>
      <c r="M163" s="19">
        <f t="shared" si="79"/>
        <v>1</v>
      </c>
      <c r="N163" s="48" t="s">
        <v>370</v>
      </c>
      <c r="O163" s="49" t="str">
        <f t="shared" si="80"/>
        <v>Hunters HillRound 13</v>
      </c>
      <c r="P163" s="49" t="str">
        <f t="shared" si="81"/>
        <v>WahroongaRound 13</v>
      </c>
      <c r="Q163" s="19"/>
      <c r="R163" s="49"/>
      <c r="S163" s="49"/>
    </row>
    <row r="164" spans="1:19" ht="13.5" customHeight="1" x14ac:dyDescent="0.2">
      <c r="A164" s="43"/>
      <c r="B164" s="43" t="str">
        <f t="shared" si="93"/>
        <v>Round 13</v>
      </c>
      <c r="C164" s="44"/>
      <c r="D164" s="14" t="s">
        <v>16</v>
      </c>
      <c r="E164" s="19" t="s">
        <v>243</v>
      </c>
      <c r="F164" s="17" t="s">
        <v>22</v>
      </c>
      <c r="G164" s="19" t="s">
        <v>245</v>
      </c>
      <c r="H164" s="45" t="s">
        <v>343</v>
      </c>
      <c r="I164" s="46">
        <v>0.33333333333333331</v>
      </c>
      <c r="J164" s="47" t="str">
        <f t="shared" si="76"/>
        <v>LindfieldU7 Bucks</v>
      </c>
      <c r="K164" s="47" t="str">
        <f t="shared" si="77"/>
        <v>WahroongaU7 Blue</v>
      </c>
      <c r="L164" s="19" t="str">
        <f t="shared" si="78"/>
        <v>LindfieldU7 Bucks V WahroongaU7 Blue</v>
      </c>
      <c r="M164" s="19">
        <f t="shared" si="79"/>
        <v>1</v>
      </c>
      <c r="N164" s="48" t="s">
        <v>370</v>
      </c>
      <c r="O164" s="49" t="str">
        <f t="shared" si="80"/>
        <v>LindfieldRound 13</v>
      </c>
      <c r="P164" s="49" t="str">
        <f t="shared" si="81"/>
        <v>WahroongaRound 13</v>
      </c>
      <c r="Q164" s="19"/>
      <c r="R164" s="49"/>
      <c r="S164" s="49"/>
    </row>
    <row r="165" spans="1:19" ht="13.5" customHeight="1" x14ac:dyDescent="0.2">
      <c r="A165" s="43"/>
      <c r="B165" s="43" t="str">
        <f t="shared" si="93"/>
        <v>Round 13</v>
      </c>
      <c r="C165" s="44"/>
      <c r="D165" s="14" t="s">
        <v>16</v>
      </c>
      <c r="E165" s="22" t="s">
        <v>250</v>
      </c>
      <c r="F165" s="17" t="s">
        <v>22</v>
      </c>
      <c r="G165" s="19" t="s">
        <v>248</v>
      </c>
      <c r="H165" s="45" t="s">
        <v>344</v>
      </c>
      <c r="I165" s="46">
        <v>0.33333333333333331</v>
      </c>
      <c r="J165" s="47" t="str">
        <f t="shared" si="76"/>
        <v>LindfieldU7 Stags</v>
      </c>
      <c r="K165" s="47" t="str">
        <f t="shared" si="77"/>
        <v>WahroongaU7 Red</v>
      </c>
      <c r="L165" s="19" t="str">
        <f t="shared" si="78"/>
        <v>LindfieldU7 Stags V WahroongaU7 Red</v>
      </c>
      <c r="M165" s="19">
        <f t="shared" si="79"/>
        <v>1</v>
      </c>
      <c r="N165" s="48" t="s">
        <v>370</v>
      </c>
      <c r="O165" s="49" t="str">
        <f t="shared" si="80"/>
        <v>LindfieldRound 13</v>
      </c>
      <c r="P165" s="49" t="str">
        <f t="shared" si="81"/>
        <v>WahroongaRound 13</v>
      </c>
      <c r="Q165" s="19"/>
      <c r="R165" s="49"/>
      <c r="S165" s="49"/>
    </row>
    <row r="166" spans="1:19" ht="13.5" customHeight="1" x14ac:dyDescent="0.2">
      <c r="A166" s="43"/>
      <c r="B166" s="43" t="str">
        <f t="shared" si="93"/>
        <v>Round 13</v>
      </c>
      <c r="C166" s="44"/>
      <c r="D166" s="9" t="s">
        <v>26</v>
      </c>
      <c r="E166" s="19" t="s">
        <v>244</v>
      </c>
      <c r="F166" s="18" t="s">
        <v>28</v>
      </c>
      <c r="G166" s="19" t="s">
        <v>238</v>
      </c>
      <c r="H166" s="45" t="s">
        <v>221</v>
      </c>
      <c r="I166" s="46">
        <v>0.33333333333333331</v>
      </c>
      <c r="J166" s="47" t="str">
        <f t="shared" si="76"/>
        <v>MosmanU7 Dolphins</v>
      </c>
      <c r="K166" s="47" t="str">
        <f t="shared" si="77"/>
        <v>Norths PiratesU7 Gold</v>
      </c>
      <c r="L166" s="19" t="str">
        <f t="shared" si="78"/>
        <v>MosmanU7 Dolphins V Norths PiratesU7 Gold</v>
      </c>
      <c r="M166" s="19">
        <f t="shared" si="79"/>
        <v>1</v>
      </c>
      <c r="N166" s="48" t="s">
        <v>370</v>
      </c>
      <c r="O166" s="49" t="str">
        <f t="shared" si="80"/>
        <v>MosmanRound 13</v>
      </c>
      <c r="P166" s="49" t="str">
        <f t="shared" si="81"/>
        <v>Norths PiratesRound 13</v>
      </c>
      <c r="Q166" s="19"/>
      <c r="R166" s="49"/>
      <c r="S166" s="49"/>
    </row>
    <row r="167" spans="1:19" ht="13.5" customHeight="1" x14ac:dyDescent="0.2">
      <c r="A167" s="43"/>
      <c r="B167" s="43" t="str">
        <f t="shared" si="93"/>
        <v>Round 13</v>
      </c>
      <c r="C167" s="44"/>
      <c r="D167" s="9" t="s">
        <v>26</v>
      </c>
      <c r="E167" s="19" t="s">
        <v>246</v>
      </c>
      <c r="F167" s="18" t="s">
        <v>28</v>
      </c>
      <c r="G167" s="19" t="s">
        <v>252</v>
      </c>
      <c r="H167" s="45" t="s">
        <v>224</v>
      </c>
      <c r="I167" s="46">
        <v>0.33333333333333331</v>
      </c>
      <c r="J167" s="47" t="str">
        <f t="shared" si="76"/>
        <v>MosmanU7 Sharks</v>
      </c>
      <c r="K167" s="47" t="str">
        <f t="shared" si="77"/>
        <v>Norths PiratesU7 Black</v>
      </c>
      <c r="L167" s="19" t="str">
        <f t="shared" si="78"/>
        <v>MosmanU7 Sharks V Norths PiratesU7 Black</v>
      </c>
      <c r="M167" s="19">
        <f t="shared" si="79"/>
        <v>1</v>
      </c>
      <c r="N167" s="48" t="s">
        <v>370</v>
      </c>
      <c r="O167" s="49" t="str">
        <f t="shared" si="80"/>
        <v>MosmanRound 13</v>
      </c>
      <c r="P167" s="49" t="str">
        <f t="shared" si="81"/>
        <v>Norths PiratesRound 13</v>
      </c>
      <c r="Q167" s="19"/>
      <c r="R167" s="49"/>
      <c r="S167" s="49"/>
    </row>
    <row r="168" spans="1:19" ht="13.5" customHeight="1" x14ac:dyDescent="0.2">
      <c r="A168" s="43"/>
      <c r="B168" s="43" t="str">
        <f t="shared" si="93"/>
        <v>Round 13</v>
      </c>
      <c r="C168" s="44"/>
      <c r="D168" s="9" t="s">
        <v>26</v>
      </c>
      <c r="E168" s="19" t="s">
        <v>242</v>
      </c>
      <c r="F168" s="18" t="s">
        <v>28</v>
      </c>
      <c r="G168" s="19" t="s">
        <v>367</v>
      </c>
      <c r="H168" s="45" t="s">
        <v>226</v>
      </c>
      <c r="I168" s="46">
        <v>0.33333333333333331</v>
      </c>
      <c r="J168" s="47" t="str">
        <f t="shared" si="76"/>
        <v>MosmanU7 Whales</v>
      </c>
      <c r="K168" s="47" t="str">
        <f t="shared" si="77"/>
        <v>Norths PiratesU7 Reds</v>
      </c>
      <c r="L168" s="19" t="str">
        <f t="shared" si="78"/>
        <v>MosmanU7 Whales V Norths PiratesU7 Reds</v>
      </c>
      <c r="M168" s="19">
        <f t="shared" si="79"/>
        <v>1</v>
      </c>
      <c r="N168" s="48" t="s">
        <v>370</v>
      </c>
      <c r="O168" s="49" t="str">
        <f t="shared" si="80"/>
        <v>MosmanRound 13</v>
      </c>
      <c r="P168" s="49" t="str">
        <f t="shared" si="81"/>
        <v>Norths PiratesRound 13</v>
      </c>
      <c r="Q168" s="19"/>
      <c r="R168" s="49"/>
      <c r="S168" s="49"/>
    </row>
    <row r="169" spans="1:19" ht="13.5" customHeight="1" x14ac:dyDescent="0.2">
      <c r="A169" s="43"/>
      <c r="B169" s="43" t="str">
        <f t="shared" si="93"/>
        <v>Round 13</v>
      </c>
      <c r="C169" s="44"/>
      <c r="D169" s="15" t="s">
        <v>18</v>
      </c>
      <c r="E169" s="19" t="s">
        <v>253</v>
      </c>
      <c r="F169" s="7" t="s">
        <v>8</v>
      </c>
      <c r="G169" s="19" t="s">
        <v>238</v>
      </c>
      <c r="H169" s="45" t="s">
        <v>235</v>
      </c>
      <c r="I169" s="46">
        <v>0.33333333333333331</v>
      </c>
      <c r="J169" s="47" t="str">
        <f t="shared" si="76"/>
        <v>RosevilleU7 Cyclones</v>
      </c>
      <c r="K169" s="47" t="str">
        <f t="shared" si="77"/>
        <v>ChatswoodU7 Gold</v>
      </c>
      <c r="L169" s="19" t="str">
        <f t="shared" si="78"/>
        <v>RosevilleU7 Cyclones V ChatswoodU7 Gold</v>
      </c>
      <c r="M169" s="19">
        <f t="shared" si="79"/>
        <v>1</v>
      </c>
      <c r="N169" s="48" t="s">
        <v>370</v>
      </c>
      <c r="O169" s="49" t="str">
        <f t="shared" si="80"/>
        <v>RosevilleRound 13</v>
      </c>
      <c r="P169" s="49" t="str">
        <f t="shared" si="81"/>
        <v>ChatswoodRound 13</v>
      </c>
      <c r="Q169" s="19"/>
      <c r="R169" s="49"/>
      <c r="S169" s="49"/>
    </row>
    <row r="170" spans="1:19" ht="13.5" customHeight="1" x14ac:dyDescent="0.2">
      <c r="A170" s="43"/>
      <c r="B170" s="43" t="str">
        <f t="shared" si="93"/>
        <v>Round 13</v>
      </c>
      <c r="C170" s="44"/>
      <c r="D170" s="13" t="s">
        <v>20</v>
      </c>
      <c r="E170" s="19" t="s">
        <v>366</v>
      </c>
      <c r="F170" s="7" t="s">
        <v>8</v>
      </c>
      <c r="G170" s="22" t="s">
        <v>297</v>
      </c>
      <c r="H170" s="45" t="s">
        <v>337</v>
      </c>
      <c r="I170" s="46">
        <v>0.33333333333333331</v>
      </c>
      <c r="J170" s="47" t="str">
        <f t="shared" si="76"/>
        <v>St IvesU7 Blues</v>
      </c>
      <c r="K170" s="47" t="str">
        <f t="shared" si="77"/>
        <v>ChatswoodU7 Green</v>
      </c>
      <c r="L170" s="19" t="str">
        <f t="shared" si="78"/>
        <v>St IvesU7 Blues V ChatswoodU7 Green</v>
      </c>
      <c r="M170" s="19">
        <f t="shared" si="79"/>
        <v>1</v>
      </c>
      <c r="N170" s="48" t="s">
        <v>370</v>
      </c>
      <c r="O170" s="49" t="str">
        <f t="shared" si="80"/>
        <v>St IvesRound 13</v>
      </c>
      <c r="P170" s="49" t="str">
        <f t="shared" si="81"/>
        <v>ChatswoodRound 13</v>
      </c>
      <c r="Q170" s="19"/>
      <c r="R170" s="49"/>
      <c r="S170" s="49"/>
    </row>
    <row r="171" spans="1:19" ht="13.5" customHeight="1" x14ac:dyDescent="0.2">
      <c r="A171" s="43"/>
      <c r="B171" s="43" t="str">
        <f t="shared" si="93"/>
        <v>Round 13</v>
      </c>
      <c r="C171" s="44">
        <v>43331</v>
      </c>
      <c r="D171" s="11" t="s">
        <v>14</v>
      </c>
      <c r="E171" s="19" t="s">
        <v>238</v>
      </c>
      <c r="F171" s="12" t="s">
        <v>12</v>
      </c>
      <c r="G171" s="19" t="s">
        <v>398</v>
      </c>
      <c r="H171" s="45" t="s">
        <v>305</v>
      </c>
      <c r="I171" s="46">
        <v>0.375</v>
      </c>
      <c r="J171" s="47" t="str">
        <f t="shared" si="76"/>
        <v>Lane CoveU7 Gold</v>
      </c>
      <c r="K171" s="47" t="str">
        <f t="shared" si="77"/>
        <v>KWPU7 black</v>
      </c>
      <c r="L171" s="19" t="str">
        <f t="shared" si="78"/>
        <v>Lane CoveU7 Gold V KWPU7 black</v>
      </c>
      <c r="M171" s="19">
        <f t="shared" si="79"/>
        <v>1</v>
      </c>
      <c r="N171" s="47" t="s">
        <v>382</v>
      </c>
      <c r="O171" s="49" t="str">
        <f t="shared" si="80"/>
        <v>Lane CoveRound 13</v>
      </c>
      <c r="P171" s="49" t="str">
        <f t="shared" si="81"/>
        <v>KWPRound 13</v>
      </c>
      <c r="Q171" s="19"/>
      <c r="R171" s="49"/>
      <c r="S171" s="49"/>
    </row>
    <row r="172" spans="1:19" ht="13.5" customHeight="1" x14ac:dyDescent="0.2">
      <c r="A172" s="43"/>
      <c r="B172" s="43" t="str">
        <f t="shared" si="93"/>
        <v>Round 13</v>
      </c>
      <c r="C172" s="44"/>
      <c r="D172" s="11" t="s">
        <v>14</v>
      </c>
      <c r="E172" s="19" t="s">
        <v>245</v>
      </c>
      <c r="F172" s="12" t="s">
        <v>12</v>
      </c>
      <c r="G172" s="19" t="s">
        <v>238</v>
      </c>
      <c r="H172" s="45" t="s">
        <v>306</v>
      </c>
      <c r="I172" s="46">
        <v>0.375</v>
      </c>
      <c r="J172" s="47" t="str">
        <f t="shared" si="76"/>
        <v>Lane CoveU7 Blue</v>
      </c>
      <c r="K172" s="47" t="str">
        <f t="shared" si="77"/>
        <v>KWPU7 Gold</v>
      </c>
      <c r="L172" s="19" t="str">
        <f t="shared" si="78"/>
        <v>Lane CoveU7 Blue V KWPU7 Gold</v>
      </c>
      <c r="M172" s="19">
        <f t="shared" si="79"/>
        <v>1</v>
      </c>
      <c r="N172" s="47" t="s">
        <v>382</v>
      </c>
      <c r="O172" s="49" t="str">
        <f t="shared" si="80"/>
        <v>Lane CoveRound 13</v>
      </c>
      <c r="P172" s="49" t="str">
        <f t="shared" si="81"/>
        <v>KWPRound 13</v>
      </c>
      <c r="Q172" s="19"/>
      <c r="R172" s="49"/>
      <c r="S172" s="49"/>
    </row>
    <row r="173" spans="1:19" ht="13.5" customHeight="1" x14ac:dyDescent="0.2">
      <c r="A173" s="43"/>
      <c r="B173" s="43" t="str">
        <f t="shared" si="93"/>
        <v>Round 13</v>
      </c>
      <c r="C173" s="44"/>
      <c r="D173" s="10" t="s">
        <v>10</v>
      </c>
      <c r="E173" s="19" t="s">
        <v>252</v>
      </c>
      <c r="F173" s="12" t="s">
        <v>12</v>
      </c>
      <c r="G173" s="19" t="s">
        <v>245</v>
      </c>
      <c r="H173" s="45" t="s">
        <v>303</v>
      </c>
      <c r="I173" s="46">
        <v>0.33333333333333331</v>
      </c>
      <c r="J173" s="47" t="str">
        <f t="shared" si="76"/>
        <v>HornsbyU7 Black</v>
      </c>
      <c r="K173" s="47" t="str">
        <f t="shared" si="77"/>
        <v>KWPU7 Blue</v>
      </c>
      <c r="L173" s="19" t="str">
        <f t="shared" si="78"/>
        <v>HornsbyU7 Black V KWPU7 Blue</v>
      </c>
      <c r="M173" s="19">
        <f t="shared" si="79"/>
        <v>1</v>
      </c>
      <c r="N173" s="47" t="s">
        <v>382</v>
      </c>
      <c r="O173" s="49" t="str">
        <f t="shared" si="80"/>
        <v>HornsbyRound 13</v>
      </c>
      <c r="P173" s="49" t="str">
        <f t="shared" si="81"/>
        <v>KWPRound 13</v>
      </c>
      <c r="Q173" s="19"/>
      <c r="R173" s="49"/>
      <c r="S173" s="49"/>
    </row>
    <row r="174" spans="1:19" ht="13.5" customHeight="1" x14ac:dyDescent="0.2">
      <c r="A174" s="43" t="s">
        <v>354</v>
      </c>
      <c r="B174" s="43" t="str">
        <f>A174</f>
        <v>Round 14</v>
      </c>
      <c r="C174" s="44">
        <f>C162+7</f>
        <v>43337</v>
      </c>
      <c r="D174" s="9" t="s">
        <v>26</v>
      </c>
      <c r="E174" s="19" t="s">
        <v>244</v>
      </c>
      <c r="F174" s="11" t="s">
        <v>14</v>
      </c>
      <c r="G174" s="19" t="s">
        <v>238</v>
      </c>
      <c r="H174" s="45" t="s">
        <v>221</v>
      </c>
      <c r="I174" s="46">
        <v>0.33333333333333331</v>
      </c>
      <c r="J174" s="47" t="str">
        <f t="shared" si="76"/>
        <v>MosmanU7 Dolphins</v>
      </c>
      <c r="K174" s="47" t="str">
        <f t="shared" si="77"/>
        <v>Lane CoveU7 Gold</v>
      </c>
      <c r="L174" s="19" t="str">
        <f t="shared" si="78"/>
        <v>MosmanU7 Dolphins V Lane CoveU7 Gold</v>
      </c>
      <c r="M174" s="19">
        <f t="shared" si="79"/>
        <v>0</v>
      </c>
      <c r="N174" s="48" t="s">
        <v>370</v>
      </c>
      <c r="O174" s="49" t="str">
        <f t="shared" si="80"/>
        <v>MosmanRound 14</v>
      </c>
      <c r="P174" s="49" t="str">
        <f t="shared" si="81"/>
        <v>Lane CoveRound 14</v>
      </c>
      <c r="Q174" s="19"/>
      <c r="R174" s="49"/>
      <c r="S174" s="49"/>
    </row>
    <row r="175" spans="1:19" ht="13.5" customHeight="1" x14ac:dyDescent="0.2">
      <c r="A175" s="43"/>
      <c r="B175" s="43" t="str">
        <f t="shared" ref="B175:B185" si="94">B174</f>
        <v>Round 14</v>
      </c>
      <c r="C175" s="44"/>
      <c r="D175" s="9" t="s">
        <v>26</v>
      </c>
      <c r="E175" s="19" t="s">
        <v>246</v>
      </c>
      <c r="F175" s="11" t="s">
        <v>14</v>
      </c>
      <c r="G175" s="19" t="s">
        <v>245</v>
      </c>
      <c r="H175" s="45" t="s">
        <v>224</v>
      </c>
      <c r="I175" s="46">
        <v>0.33333333333333331</v>
      </c>
      <c r="J175" s="47" t="str">
        <f t="shared" si="76"/>
        <v>MosmanU7 Sharks</v>
      </c>
      <c r="K175" s="47" t="str">
        <f t="shared" si="77"/>
        <v>Lane CoveU7 Blue</v>
      </c>
      <c r="L175" s="19" t="str">
        <f t="shared" si="78"/>
        <v>MosmanU7 Sharks V Lane CoveU7 Blue</v>
      </c>
      <c r="M175" s="19">
        <f t="shared" si="79"/>
        <v>0</v>
      </c>
      <c r="N175" s="48" t="s">
        <v>370</v>
      </c>
      <c r="O175" s="49" t="str">
        <f t="shared" si="80"/>
        <v>MosmanRound 14</v>
      </c>
      <c r="P175" s="49" t="str">
        <f t="shared" si="81"/>
        <v>Lane CoveRound 14</v>
      </c>
      <c r="Q175" s="19"/>
      <c r="R175" s="49"/>
      <c r="S175" s="49"/>
    </row>
    <row r="176" spans="1:19" ht="13.5" customHeight="1" x14ac:dyDescent="0.2">
      <c r="A176" s="43"/>
      <c r="B176" s="43" t="str">
        <f t="shared" si="94"/>
        <v>Round 14</v>
      </c>
      <c r="C176" s="44"/>
      <c r="D176" s="9" t="s">
        <v>26</v>
      </c>
      <c r="E176" s="19" t="s">
        <v>242</v>
      </c>
      <c r="F176" s="15" t="s">
        <v>18</v>
      </c>
      <c r="G176" s="19" t="s">
        <v>253</v>
      </c>
      <c r="H176" s="45" t="s">
        <v>226</v>
      </c>
      <c r="I176" s="46">
        <v>0.33333333333333331</v>
      </c>
      <c r="J176" s="47" t="str">
        <f t="shared" si="76"/>
        <v>MosmanU7 Whales</v>
      </c>
      <c r="K176" s="47" t="str">
        <f t="shared" si="77"/>
        <v>RosevilleU7 Cyclones</v>
      </c>
      <c r="L176" s="19" t="str">
        <f t="shared" si="78"/>
        <v>MosmanU7 Whales V RosevilleU7 Cyclones</v>
      </c>
      <c r="M176" s="19">
        <f t="shared" si="79"/>
        <v>0</v>
      </c>
      <c r="N176" s="48" t="s">
        <v>370</v>
      </c>
      <c r="O176" s="49" t="str">
        <f t="shared" si="80"/>
        <v>MosmanRound 14</v>
      </c>
      <c r="P176" s="49" t="str">
        <f t="shared" si="81"/>
        <v>RosevilleRound 14</v>
      </c>
      <c r="Q176" s="19"/>
      <c r="R176" s="49"/>
      <c r="S176" s="49"/>
    </row>
    <row r="177" spans="1:19" ht="13.5" customHeight="1" x14ac:dyDescent="0.2">
      <c r="A177" s="43"/>
      <c r="B177" s="43" t="str">
        <f t="shared" si="94"/>
        <v>Round 14</v>
      </c>
      <c r="C177" s="44"/>
      <c r="D177" s="7" t="s">
        <v>8</v>
      </c>
      <c r="E177" s="19" t="s">
        <v>238</v>
      </c>
      <c r="F177" s="14" t="s">
        <v>16</v>
      </c>
      <c r="G177" s="19" t="s">
        <v>243</v>
      </c>
      <c r="H177" s="45" t="s">
        <v>295</v>
      </c>
      <c r="I177" s="46">
        <v>0.33333333333333331</v>
      </c>
      <c r="J177" s="47" t="str">
        <f t="shared" si="76"/>
        <v>ChatswoodU7 Gold</v>
      </c>
      <c r="K177" s="47" t="str">
        <f t="shared" si="77"/>
        <v>LindfieldU7 Bucks</v>
      </c>
      <c r="L177" s="19" t="str">
        <f t="shared" si="78"/>
        <v>ChatswoodU7 Gold V LindfieldU7 Bucks</v>
      </c>
      <c r="M177" s="19">
        <f t="shared" si="79"/>
        <v>0</v>
      </c>
      <c r="N177" s="48" t="s">
        <v>370</v>
      </c>
      <c r="O177" s="49" t="str">
        <f t="shared" si="80"/>
        <v>ChatswoodRound 14</v>
      </c>
      <c r="P177" s="49" t="str">
        <f t="shared" si="81"/>
        <v>LindfieldRound 14</v>
      </c>
      <c r="Q177" s="19"/>
      <c r="R177" s="49"/>
      <c r="S177" s="49"/>
    </row>
    <row r="178" spans="1:19" ht="13.5" customHeight="1" x14ac:dyDescent="0.2">
      <c r="A178" s="43"/>
      <c r="B178" s="43" t="str">
        <f t="shared" si="94"/>
        <v>Round 14</v>
      </c>
      <c r="C178" s="44"/>
      <c r="D178" s="7" t="s">
        <v>8</v>
      </c>
      <c r="E178" s="22" t="s">
        <v>297</v>
      </c>
      <c r="F178" s="14" t="s">
        <v>16</v>
      </c>
      <c r="G178" s="22" t="s">
        <v>250</v>
      </c>
      <c r="H178" s="45" t="s">
        <v>296</v>
      </c>
      <c r="I178" s="46">
        <v>0.33333333333333331</v>
      </c>
      <c r="J178" s="47" t="str">
        <f t="shared" si="76"/>
        <v>ChatswoodU7 Green</v>
      </c>
      <c r="K178" s="47" t="str">
        <f t="shared" si="77"/>
        <v>LindfieldU7 Stags</v>
      </c>
      <c r="L178" s="19" t="str">
        <f t="shared" si="78"/>
        <v>ChatswoodU7 Green V LindfieldU7 Stags</v>
      </c>
      <c r="M178" s="19">
        <f t="shared" si="79"/>
        <v>0</v>
      </c>
      <c r="N178" s="48" t="s">
        <v>370</v>
      </c>
      <c r="O178" s="49" t="str">
        <f t="shared" si="80"/>
        <v>ChatswoodRound 14</v>
      </c>
      <c r="P178" s="49" t="str">
        <f t="shared" si="81"/>
        <v>LindfieldRound 14</v>
      </c>
      <c r="Q178" s="19"/>
      <c r="R178" s="49"/>
      <c r="S178" s="49"/>
    </row>
    <row r="179" spans="1:19" ht="13.5" customHeight="1" x14ac:dyDescent="0.2">
      <c r="A179" s="43"/>
      <c r="B179" s="43" t="str">
        <f t="shared" si="94"/>
        <v>Round 14</v>
      </c>
      <c r="C179" s="44"/>
      <c r="D179" s="18" t="s">
        <v>28</v>
      </c>
      <c r="E179" s="19" t="s">
        <v>252</v>
      </c>
      <c r="F179" s="16" t="s">
        <v>24</v>
      </c>
      <c r="G179" s="19" t="s">
        <v>240</v>
      </c>
      <c r="H179" s="45" t="s">
        <v>230</v>
      </c>
      <c r="I179" s="46">
        <v>0.33333333333333331</v>
      </c>
      <c r="J179" s="47" t="str">
        <f t="shared" si="76"/>
        <v>Norths PiratesU7 Black</v>
      </c>
      <c r="K179" s="47" t="str">
        <f t="shared" si="77"/>
        <v>Hunters HillU7 Crows</v>
      </c>
      <c r="L179" s="19" t="str">
        <f t="shared" si="78"/>
        <v>Norths PiratesU7 Black V Hunters HillU7 Crows</v>
      </c>
      <c r="M179" s="19">
        <f t="shared" si="79"/>
        <v>0</v>
      </c>
      <c r="N179" s="48" t="s">
        <v>370</v>
      </c>
      <c r="O179" s="49" t="str">
        <f t="shared" si="80"/>
        <v>Norths PiratesRound 14</v>
      </c>
      <c r="P179" s="49" t="str">
        <f t="shared" si="81"/>
        <v>Hunters HillRound 14</v>
      </c>
      <c r="Q179" s="19"/>
      <c r="R179" s="49"/>
      <c r="S179" s="49"/>
    </row>
    <row r="180" spans="1:19" ht="13.5" customHeight="1" x14ac:dyDescent="0.2">
      <c r="A180" s="43"/>
      <c r="B180" s="43" t="str">
        <f t="shared" si="94"/>
        <v>Round 14</v>
      </c>
      <c r="C180" s="44"/>
      <c r="D180" s="18" t="s">
        <v>28</v>
      </c>
      <c r="E180" s="19" t="s">
        <v>367</v>
      </c>
      <c r="F180" s="16" t="s">
        <v>24</v>
      </c>
      <c r="G180" s="19" t="s">
        <v>237</v>
      </c>
      <c r="H180" s="45" t="s">
        <v>232</v>
      </c>
      <c r="I180" s="46">
        <v>0.33333333333333331</v>
      </c>
      <c r="J180" s="47" t="str">
        <f t="shared" si="76"/>
        <v>Norths PiratesU7 Reds</v>
      </c>
      <c r="K180" s="47" t="str">
        <f t="shared" si="77"/>
        <v>Hunters HillU7 Magpies</v>
      </c>
      <c r="L180" s="19" t="str">
        <f t="shared" si="78"/>
        <v>Norths PiratesU7 Reds V Hunters HillU7 Magpies</v>
      </c>
      <c r="M180" s="19">
        <f t="shared" si="79"/>
        <v>0</v>
      </c>
      <c r="N180" s="48" t="s">
        <v>370</v>
      </c>
      <c r="O180" s="49" t="str">
        <f t="shared" si="80"/>
        <v>Norths PiratesRound 14</v>
      </c>
      <c r="P180" s="49" t="str">
        <f t="shared" si="81"/>
        <v>Hunters HillRound 14</v>
      </c>
      <c r="Q180" s="19"/>
      <c r="R180" s="49"/>
      <c r="S180" s="49"/>
    </row>
    <row r="181" spans="1:19" ht="13.5" customHeight="1" x14ac:dyDescent="0.2">
      <c r="A181" s="43"/>
      <c r="B181" s="43" t="str">
        <f t="shared" si="94"/>
        <v>Round 14</v>
      </c>
      <c r="C181" s="44"/>
      <c r="D181" s="18" t="s">
        <v>28</v>
      </c>
      <c r="E181" s="19" t="s">
        <v>238</v>
      </c>
      <c r="F181" s="10" t="s">
        <v>10</v>
      </c>
      <c r="G181" s="19" t="s">
        <v>252</v>
      </c>
      <c r="H181" s="45" t="s">
        <v>233</v>
      </c>
      <c r="I181" s="46">
        <v>0.33333333333333331</v>
      </c>
      <c r="J181" s="47" t="str">
        <f t="shared" si="76"/>
        <v>Norths PiratesU7 Gold</v>
      </c>
      <c r="K181" s="47" t="str">
        <f t="shared" si="77"/>
        <v>HornsbyU7 Black</v>
      </c>
      <c r="L181" s="19" t="str">
        <f t="shared" si="78"/>
        <v>Norths PiratesU7 Gold V HornsbyU7 Black</v>
      </c>
      <c r="M181" s="19">
        <f t="shared" si="79"/>
        <v>0</v>
      </c>
      <c r="N181" s="48" t="s">
        <v>370</v>
      </c>
      <c r="O181" s="49" t="str">
        <f t="shared" si="80"/>
        <v>Norths PiratesRound 14</v>
      </c>
      <c r="P181" s="49" t="str">
        <f t="shared" si="81"/>
        <v>HornsbyRound 14</v>
      </c>
      <c r="Q181" s="19"/>
      <c r="R181" s="49"/>
      <c r="S181" s="49"/>
    </row>
    <row r="182" spans="1:19" ht="13.5" customHeight="1" x14ac:dyDescent="0.2">
      <c r="A182" s="43"/>
      <c r="B182" s="43" t="str">
        <f t="shared" si="94"/>
        <v>Round 14</v>
      </c>
      <c r="C182" s="44">
        <f>C174+1</f>
        <v>43338</v>
      </c>
      <c r="D182" s="17" t="s">
        <v>22</v>
      </c>
      <c r="E182" s="19" t="s">
        <v>399</v>
      </c>
      <c r="F182" s="13" t="s">
        <v>20</v>
      </c>
      <c r="G182" s="19" t="s">
        <v>366</v>
      </c>
      <c r="H182" s="45" t="s">
        <v>313</v>
      </c>
      <c r="I182" s="46">
        <v>0.33333333333333331</v>
      </c>
      <c r="J182" s="47" t="str">
        <f t="shared" si="76"/>
        <v>WahroongaU7 green</v>
      </c>
      <c r="K182" s="47" t="str">
        <f t="shared" si="77"/>
        <v>St IvesU7 Blues</v>
      </c>
      <c r="L182" s="19" t="str">
        <f t="shared" si="78"/>
        <v>WahroongaU7 green V St IvesU7 Blues</v>
      </c>
      <c r="M182" s="19">
        <f t="shared" si="79"/>
        <v>0</v>
      </c>
      <c r="N182" s="48" t="s">
        <v>370</v>
      </c>
      <c r="O182" s="49" t="str">
        <f t="shared" si="80"/>
        <v>WahroongaRound 14</v>
      </c>
      <c r="P182" s="49" t="str">
        <f t="shared" si="81"/>
        <v>St IvesRound 14</v>
      </c>
      <c r="Q182" s="19"/>
      <c r="R182" s="49"/>
      <c r="S182" s="49"/>
    </row>
    <row r="183" spans="1:19" ht="13.5" customHeight="1" x14ac:dyDescent="0.2">
      <c r="A183" s="43"/>
      <c r="B183" s="43" t="str">
        <f t="shared" si="94"/>
        <v>Round 14</v>
      </c>
      <c r="C183" s="19"/>
      <c r="D183" s="17" t="s">
        <v>22</v>
      </c>
      <c r="E183" s="19" t="s">
        <v>400</v>
      </c>
      <c r="F183" s="12" t="s">
        <v>12</v>
      </c>
      <c r="G183" s="19" t="s">
        <v>238</v>
      </c>
      <c r="H183" s="45" t="s">
        <v>314</v>
      </c>
      <c r="I183" s="46">
        <v>0.33333333333333331</v>
      </c>
      <c r="J183" s="47" t="str">
        <f t="shared" si="76"/>
        <v>WahroongaU7 gold</v>
      </c>
      <c r="K183" s="47" t="str">
        <f t="shared" si="77"/>
        <v>KWPU7 Gold</v>
      </c>
      <c r="L183" s="19" t="str">
        <f t="shared" si="78"/>
        <v>WahroongaU7 gold V KWPU7 Gold</v>
      </c>
      <c r="M183" s="19">
        <f t="shared" si="79"/>
        <v>0</v>
      </c>
      <c r="N183" s="47" t="s">
        <v>382</v>
      </c>
      <c r="O183" s="49" t="str">
        <f t="shared" si="80"/>
        <v>WahroongaRound 14</v>
      </c>
      <c r="P183" s="49" t="str">
        <f t="shared" si="81"/>
        <v>KWPRound 14</v>
      </c>
      <c r="Q183" s="19"/>
      <c r="R183" s="49"/>
      <c r="S183" s="49"/>
    </row>
    <row r="184" spans="1:19" ht="13.5" customHeight="1" x14ac:dyDescent="0.2">
      <c r="A184" s="43"/>
      <c r="B184" s="43" t="str">
        <f t="shared" si="94"/>
        <v>Round 14</v>
      </c>
      <c r="C184" s="44"/>
      <c r="D184" s="17" t="s">
        <v>22</v>
      </c>
      <c r="E184" s="19" t="s">
        <v>248</v>
      </c>
      <c r="F184" s="12" t="s">
        <v>12</v>
      </c>
      <c r="G184" s="19" t="s">
        <v>365</v>
      </c>
      <c r="H184" s="45" t="s">
        <v>315</v>
      </c>
      <c r="I184" s="46">
        <v>0.33333333333333331</v>
      </c>
      <c r="J184" s="47" t="str">
        <f t="shared" si="76"/>
        <v>WahroongaU7 Red</v>
      </c>
      <c r="K184" s="47" t="str">
        <f t="shared" si="77"/>
        <v>KWPU7 blue</v>
      </c>
      <c r="L184" s="19" t="str">
        <f t="shared" si="78"/>
        <v>WahroongaU7 Red V KWPU7 blue</v>
      </c>
      <c r="M184" s="19">
        <f t="shared" si="79"/>
        <v>0</v>
      </c>
      <c r="N184" s="47" t="s">
        <v>382</v>
      </c>
      <c r="O184" s="49" t="str">
        <f t="shared" si="80"/>
        <v>WahroongaRound 14</v>
      </c>
      <c r="P184" s="49" t="str">
        <f t="shared" si="81"/>
        <v>KWPRound 14</v>
      </c>
      <c r="Q184" s="19"/>
      <c r="R184" s="49"/>
      <c r="S184" s="49"/>
    </row>
    <row r="185" spans="1:19" ht="13.5" customHeight="1" x14ac:dyDescent="0.2">
      <c r="A185" s="43"/>
      <c r="B185" s="43" t="str">
        <f t="shared" si="94"/>
        <v>Round 14</v>
      </c>
      <c r="C185" s="44"/>
      <c r="D185" s="17" t="s">
        <v>22</v>
      </c>
      <c r="E185" s="19" t="s">
        <v>365</v>
      </c>
      <c r="F185" s="12" t="s">
        <v>12</v>
      </c>
      <c r="G185" s="19" t="s">
        <v>252</v>
      </c>
      <c r="H185" s="45" t="s">
        <v>348</v>
      </c>
      <c r="I185" s="46">
        <v>0.33333333333333331</v>
      </c>
      <c r="J185" s="47" t="str">
        <f t="shared" si="76"/>
        <v>WahroongaU7 blue</v>
      </c>
      <c r="K185" s="47" t="str">
        <f t="shared" si="77"/>
        <v>KWPU7 Black</v>
      </c>
      <c r="L185" s="19" t="str">
        <f t="shared" si="78"/>
        <v>WahroongaU7 blue V KWPU7 Black</v>
      </c>
      <c r="M185" s="19">
        <f t="shared" si="79"/>
        <v>0</v>
      </c>
      <c r="N185" s="47" t="s">
        <v>382</v>
      </c>
      <c r="O185" s="49" t="str">
        <f t="shared" si="80"/>
        <v>WahroongaRound 14</v>
      </c>
      <c r="P185" s="49" t="str">
        <f t="shared" si="81"/>
        <v>KWPRound 14</v>
      </c>
      <c r="Q185" s="19"/>
      <c r="R185" s="49"/>
      <c r="S185" s="49"/>
    </row>
    <row r="186" spans="1:19" ht="13.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22"/>
      <c r="K186" s="22"/>
      <c r="L186" s="47" t="str">
        <f t="shared" ref="L186:L331" si="95">J186&amp;K186</f>
        <v/>
      </c>
      <c r="M186" s="22"/>
      <c r="N186" s="22"/>
      <c r="O186" s="49"/>
      <c r="P186" s="49"/>
      <c r="Q186" s="49"/>
      <c r="R186" s="49"/>
      <c r="S186" s="49"/>
    </row>
    <row r="187" spans="1:19" ht="13.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22"/>
      <c r="K187" s="22"/>
      <c r="L187" s="47" t="str">
        <f t="shared" si="95"/>
        <v/>
      </c>
      <c r="M187" s="22"/>
      <c r="N187" s="22"/>
      <c r="O187" s="49"/>
      <c r="P187" s="49"/>
      <c r="Q187" s="49"/>
      <c r="R187" s="49"/>
      <c r="S187" s="49"/>
    </row>
    <row r="188" spans="1:19" ht="13.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22"/>
      <c r="K188" s="22"/>
      <c r="L188" s="47" t="str">
        <f t="shared" si="95"/>
        <v/>
      </c>
      <c r="M188" s="22"/>
      <c r="N188" s="22"/>
      <c r="O188" s="49"/>
      <c r="P188" s="49"/>
      <c r="Q188" s="49"/>
      <c r="R188" s="49"/>
      <c r="S188" s="49"/>
    </row>
    <row r="189" spans="1:19" ht="13.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22"/>
      <c r="K189" s="22"/>
      <c r="L189" s="47" t="str">
        <f t="shared" si="95"/>
        <v/>
      </c>
      <c r="M189" s="22"/>
      <c r="N189" s="22"/>
      <c r="O189" s="49"/>
      <c r="P189" s="49"/>
      <c r="Q189" s="49"/>
      <c r="R189" s="49"/>
      <c r="S189" s="49"/>
    </row>
    <row r="190" spans="1:19" ht="13.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22"/>
      <c r="K190" s="22"/>
      <c r="L190" s="47" t="str">
        <f t="shared" si="95"/>
        <v/>
      </c>
      <c r="M190" s="22"/>
      <c r="N190" s="22"/>
      <c r="O190" s="49"/>
      <c r="P190" s="49"/>
      <c r="Q190" s="49"/>
      <c r="R190" s="49"/>
      <c r="S190" s="49"/>
    </row>
    <row r="191" spans="1:19" ht="13.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22"/>
      <c r="K191" s="22"/>
      <c r="L191" s="47" t="str">
        <f t="shared" si="95"/>
        <v/>
      </c>
      <c r="M191" s="22"/>
      <c r="N191" s="22"/>
      <c r="O191" s="49"/>
      <c r="P191" s="49"/>
      <c r="Q191" s="49"/>
      <c r="R191" s="49"/>
      <c r="S191" s="49"/>
    </row>
    <row r="192" spans="1:19" ht="13.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22"/>
      <c r="K192" s="22"/>
      <c r="L192" s="47" t="str">
        <f t="shared" si="95"/>
        <v/>
      </c>
      <c r="M192" s="22"/>
      <c r="N192" s="22"/>
      <c r="O192" s="49"/>
      <c r="P192" s="49"/>
      <c r="Q192" s="49"/>
      <c r="R192" s="49"/>
      <c r="S192" s="49"/>
    </row>
    <row r="193" spans="10:19" ht="13.5" customHeight="1" x14ac:dyDescent="0.2">
      <c r="J193" s="22"/>
      <c r="K193" s="22"/>
      <c r="L193" s="47" t="str">
        <f t="shared" si="95"/>
        <v/>
      </c>
      <c r="M193" s="22"/>
      <c r="N193" s="22"/>
      <c r="O193" s="49"/>
      <c r="P193" s="49"/>
      <c r="Q193" s="49"/>
      <c r="R193" s="49"/>
      <c r="S193" s="49"/>
    </row>
    <row r="194" spans="10:19" ht="13.5" customHeight="1" x14ac:dyDescent="0.2">
      <c r="J194" s="22"/>
      <c r="K194" s="22"/>
      <c r="L194" s="47" t="str">
        <f t="shared" si="95"/>
        <v/>
      </c>
      <c r="M194" s="22"/>
      <c r="N194" s="22"/>
      <c r="O194" s="49"/>
      <c r="P194" s="49"/>
      <c r="Q194" s="49"/>
      <c r="R194" s="49"/>
      <c r="S194" s="49"/>
    </row>
    <row r="195" spans="10:19" ht="13.5" customHeight="1" x14ac:dyDescent="0.2">
      <c r="J195" s="22"/>
      <c r="K195" s="22"/>
      <c r="L195" s="47" t="str">
        <f t="shared" si="95"/>
        <v/>
      </c>
      <c r="M195" s="22"/>
      <c r="N195" s="22"/>
      <c r="O195" s="49"/>
      <c r="P195" s="49"/>
      <c r="Q195" s="49"/>
      <c r="R195" s="49"/>
      <c r="S195" s="49"/>
    </row>
    <row r="196" spans="10:19" ht="13.5" customHeight="1" x14ac:dyDescent="0.2">
      <c r="J196" s="22"/>
      <c r="K196" s="22"/>
      <c r="L196" s="47" t="str">
        <f t="shared" si="95"/>
        <v/>
      </c>
      <c r="M196" s="22"/>
      <c r="N196" s="22"/>
      <c r="O196" s="49"/>
      <c r="P196" s="49"/>
      <c r="Q196" s="49"/>
      <c r="R196" s="49"/>
      <c r="S196" s="49"/>
    </row>
    <row r="197" spans="10:19" ht="13.5" customHeight="1" x14ac:dyDescent="0.2">
      <c r="J197" s="22"/>
      <c r="K197" s="22"/>
      <c r="L197" s="47" t="str">
        <f t="shared" si="95"/>
        <v/>
      </c>
      <c r="M197" s="22"/>
      <c r="N197" s="22"/>
      <c r="O197" s="49"/>
      <c r="P197" s="49"/>
      <c r="Q197" s="49"/>
      <c r="R197" s="49"/>
      <c r="S197" s="49"/>
    </row>
    <row r="198" spans="10:19" ht="13.5" customHeight="1" x14ac:dyDescent="0.2">
      <c r="J198" s="22"/>
      <c r="K198" s="22"/>
      <c r="L198" s="47" t="str">
        <f t="shared" si="95"/>
        <v/>
      </c>
      <c r="M198" s="22"/>
      <c r="N198" s="22"/>
      <c r="O198" s="49"/>
      <c r="P198" s="49"/>
      <c r="Q198" s="49"/>
      <c r="R198" s="49"/>
      <c r="S198" s="49"/>
    </row>
    <row r="199" spans="10:19" ht="13.5" customHeight="1" x14ac:dyDescent="0.2">
      <c r="J199" s="22"/>
      <c r="K199" s="22"/>
      <c r="L199" s="47" t="str">
        <f t="shared" si="95"/>
        <v/>
      </c>
      <c r="M199" s="22"/>
      <c r="N199" s="22"/>
      <c r="O199" s="49"/>
      <c r="P199" s="49"/>
      <c r="Q199" s="49"/>
      <c r="R199" s="49"/>
      <c r="S199" s="49"/>
    </row>
    <row r="200" spans="10:19" ht="13.5" customHeight="1" x14ac:dyDescent="0.2">
      <c r="J200" s="22"/>
      <c r="K200" s="22"/>
      <c r="L200" s="47" t="str">
        <f t="shared" si="95"/>
        <v/>
      </c>
      <c r="M200" s="22"/>
      <c r="N200" s="22"/>
      <c r="O200" s="49"/>
      <c r="P200" s="49"/>
      <c r="Q200" s="49"/>
      <c r="R200" s="49"/>
      <c r="S200" s="49"/>
    </row>
    <row r="201" spans="10:19" ht="13.5" customHeight="1" x14ac:dyDescent="0.2">
      <c r="J201" s="22"/>
      <c r="K201" s="22"/>
      <c r="L201" s="47" t="str">
        <f t="shared" si="95"/>
        <v/>
      </c>
      <c r="M201" s="22"/>
      <c r="N201" s="22"/>
      <c r="O201" s="49"/>
      <c r="P201" s="49"/>
      <c r="Q201" s="49"/>
      <c r="R201" s="49"/>
      <c r="S201" s="49"/>
    </row>
    <row r="202" spans="10:19" ht="13.5" customHeight="1" x14ac:dyDescent="0.2">
      <c r="J202" s="22"/>
      <c r="K202" s="22"/>
      <c r="L202" s="47" t="str">
        <f t="shared" si="95"/>
        <v/>
      </c>
      <c r="M202" s="22"/>
      <c r="N202" s="22"/>
      <c r="O202" s="49"/>
      <c r="P202" s="49"/>
      <c r="Q202" s="49"/>
      <c r="R202" s="49"/>
      <c r="S202" s="49"/>
    </row>
    <row r="203" spans="10:19" ht="13.5" customHeight="1" x14ac:dyDescent="0.2">
      <c r="J203" s="22"/>
      <c r="K203" s="22"/>
      <c r="L203" s="47" t="str">
        <f t="shared" si="95"/>
        <v/>
      </c>
      <c r="M203" s="22"/>
      <c r="N203" s="22"/>
      <c r="O203" s="49"/>
      <c r="P203" s="49"/>
      <c r="Q203" s="49"/>
      <c r="R203" s="49"/>
      <c r="S203" s="49"/>
    </row>
    <row r="204" spans="10:19" ht="13.5" customHeight="1" x14ac:dyDescent="0.2">
      <c r="J204" s="22"/>
      <c r="K204" s="22"/>
      <c r="L204" s="47" t="str">
        <f t="shared" si="95"/>
        <v/>
      </c>
      <c r="M204" s="22"/>
      <c r="N204" s="22"/>
      <c r="O204" s="49"/>
      <c r="P204" s="49"/>
      <c r="Q204" s="49"/>
      <c r="R204" s="49"/>
      <c r="S204" s="49"/>
    </row>
    <row r="205" spans="10:19" ht="13.5" customHeight="1" x14ac:dyDescent="0.2">
      <c r="J205" s="22"/>
      <c r="K205" s="22"/>
      <c r="L205" s="47" t="str">
        <f t="shared" si="95"/>
        <v/>
      </c>
      <c r="M205" s="22"/>
      <c r="N205" s="22"/>
      <c r="O205" s="49"/>
      <c r="P205" s="49"/>
      <c r="Q205" s="49"/>
      <c r="R205" s="49"/>
      <c r="S205" s="49"/>
    </row>
    <row r="206" spans="10:19" ht="13.5" customHeight="1" x14ac:dyDescent="0.2">
      <c r="J206" s="22"/>
      <c r="K206" s="22"/>
      <c r="L206" s="47" t="str">
        <f t="shared" si="95"/>
        <v/>
      </c>
      <c r="M206" s="22"/>
      <c r="N206" s="22"/>
      <c r="O206" s="49"/>
      <c r="P206" s="49"/>
      <c r="Q206" s="49"/>
      <c r="R206" s="49"/>
      <c r="S206" s="49"/>
    </row>
    <row r="207" spans="10:19" ht="13.5" customHeight="1" x14ac:dyDescent="0.2">
      <c r="J207" s="22"/>
      <c r="K207" s="22"/>
      <c r="L207" s="47" t="str">
        <f t="shared" si="95"/>
        <v/>
      </c>
      <c r="M207" s="22"/>
      <c r="N207" s="22"/>
      <c r="O207" s="49"/>
      <c r="P207" s="49"/>
      <c r="Q207" s="49"/>
      <c r="R207" s="49"/>
      <c r="S207" s="49"/>
    </row>
    <row r="208" spans="10:19" ht="13.5" customHeight="1" x14ac:dyDescent="0.2">
      <c r="J208" s="22"/>
      <c r="K208" s="22"/>
      <c r="L208" s="47" t="str">
        <f t="shared" si="95"/>
        <v/>
      </c>
      <c r="M208" s="22"/>
      <c r="N208" s="22"/>
      <c r="O208" s="49"/>
      <c r="P208" s="49"/>
      <c r="Q208" s="49"/>
      <c r="R208" s="49"/>
      <c r="S208" s="49"/>
    </row>
    <row r="209" spans="10:19" ht="13.5" customHeight="1" x14ac:dyDescent="0.2">
      <c r="J209" s="22"/>
      <c r="K209" s="22"/>
      <c r="L209" s="47" t="str">
        <f t="shared" si="95"/>
        <v/>
      </c>
      <c r="M209" s="22"/>
      <c r="N209" s="22"/>
      <c r="O209" s="49"/>
      <c r="P209" s="49"/>
      <c r="Q209" s="49"/>
      <c r="R209" s="49"/>
      <c r="S209" s="49"/>
    </row>
    <row r="210" spans="10:19" ht="13.5" customHeight="1" x14ac:dyDescent="0.2">
      <c r="J210" s="22"/>
      <c r="K210" s="22"/>
      <c r="L210" s="47" t="str">
        <f t="shared" si="95"/>
        <v/>
      </c>
      <c r="M210" s="22"/>
      <c r="N210" s="22"/>
      <c r="O210" s="49"/>
      <c r="P210" s="49"/>
      <c r="Q210" s="49"/>
      <c r="R210" s="49"/>
      <c r="S210" s="49"/>
    </row>
    <row r="211" spans="10:19" ht="13.5" customHeight="1" x14ac:dyDescent="0.2">
      <c r="J211" s="22"/>
      <c r="K211" s="22"/>
      <c r="L211" s="47" t="str">
        <f t="shared" si="95"/>
        <v/>
      </c>
      <c r="M211" s="22"/>
      <c r="N211" s="22"/>
      <c r="O211" s="49"/>
      <c r="P211" s="49"/>
      <c r="Q211" s="49"/>
      <c r="R211" s="49"/>
      <c r="S211" s="49"/>
    </row>
    <row r="212" spans="10:19" ht="13.5" customHeight="1" x14ac:dyDescent="0.2">
      <c r="J212" s="22"/>
      <c r="K212" s="22"/>
      <c r="L212" s="47" t="str">
        <f t="shared" si="95"/>
        <v/>
      </c>
      <c r="M212" s="22"/>
      <c r="N212" s="22"/>
      <c r="O212" s="49"/>
      <c r="P212" s="49"/>
      <c r="Q212" s="22"/>
      <c r="R212" s="22"/>
      <c r="S212" s="22"/>
    </row>
    <row r="213" spans="10:19" ht="13.5" customHeight="1" x14ac:dyDescent="0.2">
      <c r="J213" s="22"/>
      <c r="K213" s="22"/>
      <c r="L213" s="47" t="str">
        <f t="shared" si="95"/>
        <v/>
      </c>
      <c r="M213" s="22"/>
      <c r="N213" s="22"/>
      <c r="O213" s="22"/>
      <c r="P213" s="22"/>
      <c r="Q213" s="22"/>
      <c r="R213" s="22"/>
      <c r="S213" s="22"/>
    </row>
    <row r="214" spans="10:19" ht="13.5" customHeight="1" x14ac:dyDescent="0.2">
      <c r="J214" s="22"/>
      <c r="K214" s="22"/>
      <c r="L214" s="47" t="str">
        <f t="shared" si="95"/>
        <v/>
      </c>
      <c r="M214" s="22"/>
      <c r="N214" s="22"/>
      <c r="O214" s="22"/>
      <c r="P214" s="22"/>
      <c r="Q214" s="22"/>
      <c r="R214" s="22"/>
      <c r="S214" s="22"/>
    </row>
    <row r="215" spans="10:19" ht="13.5" customHeight="1" x14ac:dyDescent="0.2">
      <c r="J215" s="22"/>
      <c r="K215" s="22"/>
      <c r="L215" s="47" t="str">
        <f t="shared" si="95"/>
        <v/>
      </c>
      <c r="M215" s="22"/>
      <c r="N215" s="22"/>
      <c r="O215" s="22"/>
      <c r="P215" s="22"/>
      <c r="Q215" s="22"/>
      <c r="R215" s="22"/>
      <c r="S215" s="22"/>
    </row>
    <row r="216" spans="10:19" ht="13.5" customHeight="1" x14ac:dyDescent="0.2">
      <c r="J216" s="22"/>
      <c r="K216" s="22"/>
      <c r="L216" s="47" t="str">
        <f t="shared" si="95"/>
        <v/>
      </c>
      <c r="M216" s="22"/>
      <c r="N216" s="22"/>
      <c r="O216" s="22"/>
      <c r="P216" s="22"/>
      <c r="Q216" s="22"/>
      <c r="R216" s="22"/>
      <c r="S216" s="22"/>
    </row>
    <row r="217" spans="10:19" ht="13.5" customHeight="1" x14ac:dyDescent="0.2">
      <c r="J217" s="22"/>
      <c r="K217" s="22"/>
      <c r="L217" s="47" t="str">
        <f t="shared" si="95"/>
        <v/>
      </c>
      <c r="M217" s="22"/>
      <c r="N217" s="22"/>
      <c r="O217" s="22"/>
      <c r="P217" s="22"/>
      <c r="Q217" s="22"/>
      <c r="R217" s="22"/>
      <c r="S217" s="22"/>
    </row>
    <row r="218" spans="10:19" ht="13.5" customHeight="1" x14ac:dyDescent="0.2">
      <c r="J218" s="22"/>
      <c r="K218" s="22"/>
      <c r="L218" s="47" t="str">
        <f t="shared" si="95"/>
        <v/>
      </c>
      <c r="M218" s="22"/>
      <c r="N218" s="22"/>
      <c r="O218" s="22"/>
      <c r="P218" s="22"/>
      <c r="Q218" s="22"/>
      <c r="R218" s="22"/>
      <c r="S218" s="22"/>
    </row>
    <row r="219" spans="10:19" ht="13.5" customHeight="1" x14ac:dyDescent="0.2">
      <c r="J219" s="22"/>
      <c r="K219" s="22"/>
      <c r="L219" s="47" t="str">
        <f t="shared" si="95"/>
        <v/>
      </c>
      <c r="M219" s="22"/>
      <c r="N219" s="22"/>
      <c r="O219" s="22"/>
      <c r="P219" s="22"/>
      <c r="Q219" s="22"/>
      <c r="R219" s="22"/>
      <c r="S219" s="22"/>
    </row>
    <row r="220" spans="10:19" ht="13.5" customHeight="1" x14ac:dyDescent="0.2">
      <c r="J220" s="22"/>
      <c r="K220" s="22"/>
      <c r="L220" s="47" t="str">
        <f t="shared" si="95"/>
        <v/>
      </c>
      <c r="M220" s="22"/>
      <c r="N220" s="22"/>
      <c r="O220" s="22"/>
      <c r="P220" s="22"/>
      <c r="Q220" s="22"/>
      <c r="R220" s="22"/>
      <c r="S220" s="22"/>
    </row>
    <row r="221" spans="10:19" ht="13.5" customHeight="1" x14ac:dyDescent="0.2">
      <c r="J221" s="22"/>
      <c r="K221" s="22"/>
      <c r="L221" s="47" t="str">
        <f t="shared" si="95"/>
        <v/>
      </c>
      <c r="M221" s="22"/>
      <c r="N221" s="22"/>
      <c r="O221" s="22"/>
      <c r="P221" s="22"/>
      <c r="Q221" s="22"/>
      <c r="R221" s="22"/>
      <c r="S221" s="22"/>
    </row>
    <row r="222" spans="10:19" ht="13.5" customHeight="1" x14ac:dyDescent="0.2">
      <c r="J222" s="22"/>
      <c r="K222" s="22"/>
      <c r="L222" s="47" t="str">
        <f t="shared" si="95"/>
        <v/>
      </c>
      <c r="M222" s="22"/>
      <c r="N222" s="22"/>
      <c r="O222" s="22"/>
      <c r="P222" s="22"/>
      <c r="Q222" s="22"/>
      <c r="R222" s="22"/>
      <c r="S222" s="22"/>
    </row>
    <row r="223" spans="10:19" ht="13.5" customHeight="1" x14ac:dyDescent="0.2">
      <c r="J223" s="22"/>
      <c r="K223" s="22"/>
      <c r="L223" s="47" t="str">
        <f t="shared" si="95"/>
        <v/>
      </c>
      <c r="M223" s="22"/>
      <c r="N223" s="22"/>
      <c r="O223" s="22"/>
      <c r="P223" s="22"/>
      <c r="Q223" s="22"/>
      <c r="R223" s="22"/>
      <c r="S223" s="22"/>
    </row>
    <row r="224" spans="10:19" ht="13.5" customHeight="1" x14ac:dyDescent="0.2">
      <c r="J224" s="22"/>
      <c r="K224" s="22"/>
      <c r="L224" s="47" t="str">
        <f t="shared" si="95"/>
        <v/>
      </c>
      <c r="M224" s="22"/>
      <c r="N224" s="22"/>
      <c r="O224" s="22"/>
      <c r="P224" s="22"/>
      <c r="Q224" s="22"/>
      <c r="R224" s="22"/>
      <c r="S224" s="22"/>
    </row>
    <row r="225" spans="10:19" ht="13.5" customHeight="1" x14ac:dyDescent="0.2">
      <c r="J225" s="22"/>
      <c r="K225" s="22"/>
      <c r="L225" s="47" t="str">
        <f t="shared" si="95"/>
        <v/>
      </c>
      <c r="M225" s="22"/>
      <c r="N225" s="22"/>
      <c r="O225" s="22"/>
      <c r="P225" s="22"/>
      <c r="Q225" s="22"/>
      <c r="R225" s="22"/>
      <c r="S225" s="22"/>
    </row>
    <row r="226" spans="10:19" ht="13.5" customHeight="1" x14ac:dyDescent="0.2">
      <c r="J226" s="22"/>
      <c r="K226" s="22"/>
      <c r="L226" s="47" t="str">
        <f t="shared" si="95"/>
        <v/>
      </c>
      <c r="M226" s="22"/>
      <c r="N226" s="22"/>
      <c r="O226" s="22"/>
      <c r="P226" s="22"/>
      <c r="Q226" s="22"/>
      <c r="R226" s="22"/>
      <c r="S226" s="22"/>
    </row>
    <row r="227" spans="10:19" ht="13.5" customHeight="1" x14ac:dyDescent="0.2">
      <c r="J227" s="22"/>
      <c r="K227" s="22"/>
      <c r="L227" s="47" t="str">
        <f t="shared" si="95"/>
        <v/>
      </c>
      <c r="M227" s="22"/>
      <c r="N227" s="22"/>
      <c r="O227" s="22"/>
      <c r="P227" s="22"/>
      <c r="Q227" s="22"/>
      <c r="R227" s="22"/>
      <c r="S227" s="22"/>
    </row>
    <row r="228" spans="10:19" ht="13.5" customHeight="1" x14ac:dyDescent="0.2">
      <c r="J228" s="22"/>
      <c r="K228" s="22"/>
      <c r="L228" s="47" t="str">
        <f t="shared" si="95"/>
        <v/>
      </c>
      <c r="M228" s="22"/>
      <c r="N228" s="22"/>
      <c r="O228" s="22"/>
      <c r="P228" s="22"/>
      <c r="Q228" s="22"/>
      <c r="R228" s="22"/>
      <c r="S228" s="22"/>
    </row>
    <row r="229" spans="10:19" ht="13.5" customHeight="1" x14ac:dyDescent="0.2">
      <c r="J229" s="22"/>
      <c r="K229" s="22"/>
      <c r="L229" s="47" t="str">
        <f t="shared" si="95"/>
        <v/>
      </c>
      <c r="M229" s="22"/>
      <c r="N229" s="22"/>
      <c r="O229" s="22"/>
      <c r="P229" s="22"/>
      <c r="Q229" s="22"/>
      <c r="R229" s="22"/>
      <c r="S229" s="22"/>
    </row>
    <row r="230" spans="10:19" ht="13.5" customHeight="1" x14ac:dyDescent="0.2">
      <c r="J230" s="22"/>
      <c r="K230" s="22"/>
      <c r="L230" s="47" t="str">
        <f t="shared" si="95"/>
        <v/>
      </c>
      <c r="M230" s="22"/>
      <c r="N230" s="22"/>
      <c r="O230" s="22"/>
      <c r="P230" s="22"/>
      <c r="Q230" s="22"/>
      <c r="R230" s="22"/>
      <c r="S230" s="22"/>
    </row>
    <row r="231" spans="10:19" ht="13.5" customHeight="1" x14ac:dyDescent="0.2">
      <c r="J231" s="22"/>
      <c r="K231" s="22"/>
      <c r="L231" s="47" t="str">
        <f t="shared" si="95"/>
        <v/>
      </c>
      <c r="M231" s="22"/>
      <c r="N231" s="22"/>
      <c r="O231" s="22"/>
      <c r="P231" s="22"/>
      <c r="Q231" s="22"/>
      <c r="R231" s="22"/>
      <c r="S231" s="22"/>
    </row>
    <row r="232" spans="10:19" ht="13.5" customHeight="1" x14ac:dyDescent="0.2">
      <c r="J232" s="22"/>
      <c r="K232" s="22"/>
      <c r="L232" s="47" t="str">
        <f t="shared" si="95"/>
        <v/>
      </c>
      <c r="M232" s="22"/>
      <c r="N232" s="22"/>
      <c r="O232" s="22"/>
      <c r="P232" s="22"/>
      <c r="Q232" s="22"/>
      <c r="R232" s="22"/>
      <c r="S232" s="22"/>
    </row>
    <row r="233" spans="10:19" ht="13.5" customHeight="1" x14ac:dyDescent="0.2">
      <c r="J233" s="22"/>
      <c r="K233" s="22"/>
      <c r="L233" s="47" t="str">
        <f t="shared" si="95"/>
        <v/>
      </c>
      <c r="M233" s="22"/>
      <c r="N233" s="22"/>
      <c r="O233" s="22"/>
      <c r="P233" s="22"/>
      <c r="Q233" s="22"/>
      <c r="R233" s="22"/>
      <c r="S233" s="22"/>
    </row>
    <row r="234" spans="10:19" ht="13.5" customHeight="1" x14ac:dyDescent="0.2">
      <c r="J234" s="22"/>
      <c r="K234" s="22"/>
      <c r="L234" s="47" t="str">
        <f t="shared" si="95"/>
        <v/>
      </c>
      <c r="M234" s="22"/>
      <c r="N234" s="22"/>
      <c r="O234" s="22"/>
      <c r="P234" s="22"/>
      <c r="Q234" s="22"/>
      <c r="R234" s="22"/>
      <c r="S234" s="22"/>
    </row>
    <row r="235" spans="10:19" ht="13.5" customHeight="1" x14ac:dyDescent="0.2">
      <c r="J235" s="22"/>
      <c r="K235" s="22"/>
      <c r="L235" s="47" t="str">
        <f t="shared" si="95"/>
        <v/>
      </c>
      <c r="M235" s="22"/>
      <c r="N235" s="22"/>
      <c r="O235" s="22"/>
      <c r="P235" s="22"/>
      <c r="Q235" s="22"/>
      <c r="R235" s="22"/>
      <c r="S235" s="22"/>
    </row>
    <row r="236" spans="10:19" ht="13.5" customHeight="1" x14ac:dyDescent="0.2">
      <c r="J236" s="22"/>
      <c r="K236" s="22"/>
      <c r="L236" s="47" t="str">
        <f t="shared" si="95"/>
        <v/>
      </c>
      <c r="M236" s="22"/>
      <c r="N236" s="22"/>
      <c r="O236" s="22"/>
      <c r="P236" s="22"/>
      <c r="Q236" s="22"/>
      <c r="R236" s="22"/>
      <c r="S236" s="22"/>
    </row>
    <row r="237" spans="10:19" ht="13.5" customHeight="1" x14ac:dyDescent="0.2">
      <c r="J237" s="22"/>
      <c r="K237" s="22"/>
      <c r="L237" s="47" t="str">
        <f t="shared" si="95"/>
        <v/>
      </c>
      <c r="M237" s="22"/>
      <c r="N237" s="22"/>
      <c r="O237" s="22"/>
      <c r="P237" s="22"/>
      <c r="Q237" s="22"/>
      <c r="R237" s="22"/>
      <c r="S237" s="22"/>
    </row>
    <row r="238" spans="10:19" ht="13.5" customHeight="1" x14ac:dyDescent="0.2">
      <c r="J238" s="22"/>
      <c r="K238" s="22"/>
      <c r="L238" s="47" t="str">
        <f t="shared" si="95"/>
        <v/>
      </c>
      <c r="M238" s="22"/>
      <c r="N238" s="22"/>
      <c r="O238" s="22"/>
      <c r="P238" s="22"/>
      <c r="Q238" s="22"/>
      <c r="R238" s="22"/>
      <c r="S238" s="22"/>
    </row>
    <row r="239" spans="10:19" ht="13.5" customHeight="1" x14ac:dyDescent="0.2">
      <c r="J239" s="22"/>
      <c r="K239" s="22"/>
      <c r="L239" s="47" t="str">
        <f t="shared" si="95"/>
        <v/>
      </c>
      <c r="M239" s="22"/>
      <c r="N239" s="22"/>
      <c r="O239" s="22"/>
      <c r="P239" s="22"/>
      <c r="Q239" s="22"/>
      <c r="R239" s="22"/>
      <c r="S239" s="22"/>
    </row>
    <row r="240" spans="10:19" ht="13.5" customHeight="1" x14ac:dyDescent="0.2">
      <c r="J240" s="22"/>
      <c r="K240" s="22"/>
      <c r="L240" s="47" t="str">
        <f t="shared" si="95"/>
        <v/>
      </c>
      <c r="M240" s="22"/>
      <c r="N240" s="22"/>
      <c r="O240" s="22"/>
      <c r="P240" s="22"/>
      <c r="Q240" s="22"/>
      <c r="R240" s="22"/>
      <c r="S240" s="22"/>
    </row>
    <row r="241" spans="10:19" ht="13.5" customHeight="1" x14ac:dyDescent="0.2">
      <c r="J241" s="22"/>
      <c r="K241" s="22"/>
      <c r="L241" s="47" t="str">
        <f t="shared" si="95"/>
        <v/>
      </c>
      <c r="M241" s="22"/>
      <c r="N241" s="22"/>
      <c r="O241" s="22"/>
      <c r="P241" s="22"/>
      <c r="Q241" s="22"/>
      <c r="R241" s="22"/>
      <c r="S241" s="22"/>
    </row>
    <row r="242" spans="10:19" ht="13.5" customHeight="1" x14ac:dyDescent="0.2">
      <c r="J242" s="22"/>
      <c r="K242" s="22"/>
      <c r="L242" s="47" t="str">
        <f t="shared" si="95"/>
        <v/>
      </c>
      <c r="M242" s="22"/>
      <c r="N242" s="22"/>
      <c r="O242" s="22"/>
      <c r="P242" s="22"/>
      <c r="Q242" s="22"/>
      <c r="R242" s="22"/>
      <c r="S242" s="22"/>
    </row>
    <row r="243" spans="10:19" ht="13.5" customHeight="1" x14ac:dyDescent="0.2">
      <c r="J243" s="22"/>
      <c r="K243" s="22"/>
      <c r="L243" s="47" t="str">
        <f t="shared" si="95"/>
        <v/>
      </c>
      <c r="M243" s="22"/>
      <c r="N243" s="22"/>
      <c r="O243" s="22"/>
      <c r="P243" s="22"/>
      <c r="Q243" s="22"/>
      <c r="R243" s="22"/>
      <c r="S243" s="22"/>
    </row>
    <row r="244" spans="10:19" ht="13.5" customHeight="1" x14ac:dyDescent="0.2">
      <c r="J244" s="22"/>
      <c r="K244" s="22"/>
      <c r="L244" s="47" t="str">
        <f t="shared" si="95"/>
        <v/>
      </c>
      <c r="M244" s="22"/>
      <c r="N244" s="22"/>
      <c r="O244" s="22"/>
      <c r="P244" s="22"/>
      <c r="Q244" s="22"/>
      <c r="R244" s="22"/>
      <c r="S244" s="22"/>
    </row>
    <row r="245" spans="10:19" ht="13.5" customHeight="1" x14ac:dyDescent="0.2">
      <c r="J245" s="22"/>
      <c r="K245" s="22"/>
      <c r="L245" s="47" t="str">
        <f t="shared" si="95"/>
        <v/>
      </c>
      <c r="M245" s="22"/>
      <c r="N245" s="22"/>
      <c r="O245" s="22"/>
      <c r="P245" s="22"/>
      <c r="Q245" s="22"/>
      <c r="R245" s="22"/>
      <c r="S245" s="22"/>
    </row>
    <row r="246" spans="10:19" ht="13.5" customHeight="1" x14ac:dyDescent="0.2">
      <c r="J246" s="22"/>
      <c r="K246" s="22"/>
      <c r="L246" s="47" t="str">
        <f t="shared" si="95"/>
        <v/>
      </c>
      <c r="M246" s="22"/>
      <c r="N246" s="22"/>
      <c r="O246" s="22"/>
      <c r="P246" s="22"/>
      <c r="Q246" s="22"/>
      <c r="R246" s="22"/>
      <c r="S246" s="22"/>
    </row>
    <row r="247" spans="10:19" ht="13.5" customHeight="1" x14ac:dyDescent="0.2">
      <c r="J247" s="22"/>
      <c r="K247" s="22"/>
      <c r="L247" s="47" t="str">
        <f t="shared" si="95"/>
        <v/>
      </c>
      <c r="M247" s="22"/>
      <c r="N247" s="22"/>
      <c r="O247" s="22"/>
      <c r="P247" s="22"/>
      <c r="Q247" s="22"/>
      <c r="R247" s="22"/>
      <c r="S247" s="22"/>
    </row>
    <row r="248" spans="10:19" ht="13.5" customHeight="1" x14ac:dyDescent="0.2">
      <c r="J248" s="22"/>
      <c r="K248" s="22"/>
      <c r="L248" s="47" t="str">
        <f t="shared" si="95"/>
        <v/>
      </c>
      <c r="M248" s="22"/>
      <c r="N248" s="22"/>
      <c r="O248" s="22"/>
      <c r="P248" s="22"/>
      <c r="Q248" s="22"/>
      <c r="R248" s="22"/>
      <c r="S248" s="22"/>
    </row>
    <row r="249" spans="10:19" ht="13.5" customHeight="1" x14ac:dyDescent="0.2">
      <c r="J249" s="22"/>
      <c r="K249" s="22"/>
      <c r="L249" s="47" t="str">
        <f t="shared" si="95"/>
        <v/>
      </c>
      <c r="M249" s="22"/>
      <c r="N249" s="22"/>
      <c r="O249" s="22"/>
      <c r="P249" s="22"/>
      <c r="Q249" s="22"/>
      <c r="R249" s="22"/>
      <c r="S249" s="22"/>
    </row>
    <row r="250" spans="10:19" ht="13.5" customHeight="1" x14ac:dyDescent="0.2">
      <c r="J250" s="22"/>
      <c r="K250" s="22"/>
      <c r="L250" s="47" t="str">
        <f t="shared" si="95"/>
        <v/>
      </c>
      <c r="M250" s="22"/>
      <c r="N250" s="22"/>
      <c r="O250" s="22"/>
      <c r="P250" s="22"/>
      <c r="Q250" s="22"/>
      <c r="R250" s="22"/>
      <c r="S250" s="22"/>
    </row>
    <row r="251" spans="10:19" ht="13.5" customHeight="1" x14ac:dyDescent="0.2">
      <c r="J251" s="22"/>
      <c r="K251" s="22"/>
      <c r="L251" s="47" t="str">
        <f t="shared" si="95"/>
        <v/>
      </c>
      <c r="M251" s="22"/>
      <c r="N251" s="22"/>
      <c r="O251" s="22"/>
      <c r="P251" s="22"/>
      <c r="Q251" s="22"/>
      <c r="R251" s="22"/>
      <c r="S251" s="22"/>
    </row>
    <row r="252" spans="10:19" ht="13.5" customHeight="1" x14ac:dyDescent="0.2">
      <c r="J252" s="22"/>
      <c r="K252" s="22"/>
      <c r="L252" s="47" t="str">
        <f t="shared" si="95"/>
        <v/>
      </c>
      <c r="M252" s="22"/>
      <c r="N252" s="22"/>
      <c r="O252" s="22"/>
      <c r="P252" s="22"/>
      <c r="Q252" s="22"/>
      <c r="R252" s="22"/>
      <c r="S252" s="22"/>
    </row>
    <row r="253" spans="10:19" ht="13.5" customHeight="1" x14ac:dyDescent="0.2">
      <c r="J253" s="22"/>
      <c r="K253" s="22"/>
      <c r="L253" s="47" t="str">
        <f t="shared" si="95"/>
        <v/>
      </c>
      <c r="M253" s="22"/>
      <c r="N253" s="22"/>
      <c r="O253" s="22"/>
      <c r="P253" s="22"/>
      <c r="Q253" s="22"/>
      <c r="R253" s="22"/>
      <c r="S253" s="22"/>
    </row>
    <row r="254" spans="10:19" ht="13.5" customHeight="1" x14ac:dyDescent="0.2">
      <c r="J254" s="22"/>
      <c r="K254" s="22"/>
      <c r="L254" s="47" t="str">
        <f t="shared" si="95"/>
        <v/>
      </c>
      <c r="M254" s="22"/>
      <c r="N254" s="22"/>
      <c r="O254" s="22"/>
      <c r="P254" s="22"/>
      <c r="Q254" s="22"/>
      <c r="R254" s="22"/>
      <c r="S254" s="22"/>
    </row>
    <row r="255" spans="10:19" ht="13.5" customHeight="1" x14ac:dyDescent="0.2">
      <c r="J255" s="22"/>
      <c r="K255" s="22"/>
      <c r="L255" s="47" t="str">
        <f t="shared" si="95"/>
        <v/>
      </c>
      <c r="M255" s="22"/>
      <c r="N255" s="22"/>
      <c r="O255" s="22"/>
      <c r="P255" s="22"/>
      <c r="Q255" s="22"/>
      <c r="R255" s="22"/>
      <c r="S255" s="22"/>
    </row>
    <row r="256" spans="10:19" ht="13.5" customHeight="1" x14ac:dyDescent="0.2">
      <c r="J256" s="22"/>
      <c r="K256" s="22"/>
      <c r="L256" s="47" t="str">
        <f t="shared" si="95"/>
        <v/>
      </c>
      <c r="M256" s="22"/>
      <c r="N256" s="22"/>
      <c r="O256" s="22"/>
      <c r="P256" s="22"/>
      <c r="Q256" s="22"/>
      <c r="R256" s="22"/>
      <c r="S256" s="22"/>
    </row>
    <row r="257" spans="10:19" ht="13.5" customHeight="1" x14ac:dyDescent="0.2">
      <c r="J257" s="22"/>
      <c r="K257" s="22"/>
      <c r="L257" s="47" t="str">
        <f t="shared" si="95"/>
        <v/>
      </c>
      <c r="M257" s="22"/>
      <c r="N257" s="22"/>
      <c r="O257" s="22"/>
      <c r="P257" s="22"/>
      <c r="Q257" s="22"/>
      <c r="R257" s="22"/>
      <c r="S257" s="22"/>
    </row>
    <row r="258" spans="10:19" ht="13.5" customHeight="1" x14ac:dyDescent="0.2">
      <c r="J258" s="22"/>
      <c r="K258" s="22"/>
      <c r="L258" s="47" t="str">
        <f t="shared" si="95"/>
        <v/>
      </c>
      <c r="M258" s="22"/>
      <c r="N258" s="22"/>
      <c r="O258" s="22"/>
      <c r="P258" s="22"/>
      <c r="Q258" s="22"/>
      <c r="R258" s="22"/>
      <c r="S258" s="22"/>
    </row>
    <row r="259" spans="10:19" ht="13.5" customHeight="1" x14ac:dyDescent="0.2">
      <c r="J259" s="22"/>
      <c r="K259" s="22"/>
      <c r="L259" s="47" t="str">
        <f t="shared" si="95"/>
        <v/>
      </c>
      <c r="M259" s="22"/>
      <c r="N259" s="22"/>
      <c r="O259" s="22"/>
      <c r="P259" s="22"/>
      <c r="Q259" s="22"/>
      <c r="R259" s="22"/>
      <c r="S259" s="22"/>
    </row>
    <row r="260" spans="10:19" ht="13.5" customHeight="1" x14ac:dyDescent="0.2">
      <c r="J260" s="22"/>
      <c r="K260" s="22"/>
      <c r="L260" s="47" t="str">
        <f t="shared" si="95"/>
        <v/>
      </c>
      <c r="M260" s="22"/>
      <c r="N260" s="22"/>
      <c r="O260" s="22"/>
      <c r="P260" s="22"/>
      <c r="Q260" s="22"/>
      <c r="R260" s="22"/>
      <c r="S260" s="22"/>
    </row>
    <row r="261" spans="10:19" ht="13.5" customHeight="1" x14ac:dyDescent="0.2">
      <c r="J261" s="22"/>
      <c r="K261" s="22"/>
      <c r="L261" s="47" t="str">
        <f t="shared" si="95"/>
        <v/>
      </c>
      <c r="M261" s="22"/>
      <c r="N261" s="22"/>
      <c r="O261" s="22"/>
      <c r="P261" s="22"/>
      <c r="Q261" s="22"/>
      <c r="R261" s="22"/>
      <c r="S261" s="22"/>
    </row>
    <row r="262" spans="10:19" ht="13.5" customHeight="1" x14ac:dyDescent="0.2">
      <c r="J262" s="22"/>
      <c r="K262" s="22"/>
      <c r="L262" s="47" t="str">
        <f t="shared" si="95"/>
        <v/>
      </c>
      <c r="M262" s="22"/>
      <c r="N262" s="22"/>
      <c r="O262" s="22"/>
      <c r="P262" s="22"/>
      <c r="Q262" s="22"/>
      <c r="R262" s="22"/>
      <c r="S262" s="22"/>
    </row>
    <row r="263" spans="10:19" ht="13.5" customHeight="1" x14ac:dyDescent="0.2">
      <c r="J263" s="22"/>
      <c r="K263" s="22"/>
      <c r="L263" s="47" t="str">
        <f t="shared" si="95"/>
        <v/>
      </c>
      <c r="M263" s="22"/>
      <c r="N263" s="22"/>
      <c r="O263" s="22"/>
      <c r="P263" s="22"/>
      <c r="Q263" s="22"/>
      <c r="R263" s="22"/>
      <c r="S263" s="22"/>
    </row>
    <row r="264" spans="10:19" ht="13.5" customHeight="1" x14ac:dyDescent="0.2">
      <c r="J264" s="22"/>
      <c r="K264" s="22"/>
      <c r="L264" s="47" t="str">
        <f t="shared" si="95"/>
        <v/>
      </c>
      <c r="M264" s="22"/>
      <c r="N264" s="22"/>
      <c r="O264" s="22"/>
      <c r="P264" s="22"/>
      <c r="Q264" s="22"/>
      <c r="R264" s="22"/>
      <c r="S264" s="22"/>
    </row>
    <row r="265" spans="10:19" ht="13.5" customHeight="1" x14ac:dyDescent="0.2">
      <c r="J265" s="22"/>
      <c r="K265" s="22"/>
      <c r="L265" s="47" t="str">
        <f t="shared" si="95"/>
        <v/>
      </c>
      <c r="M265" s="22"/>
      <c r="N265" s="22"/>
      <c r="O265" s="22"/>
      <c r="P265" s="22"/>
      <c r="Q265" s="22"/>
      <c r="R265" s="22"/>
      <c r="S265" s="22"/>
    </row>
    <row r="266" spans="10:19" ht="13.5" customHeight="1" x14ac:dyDescent="0.2">
      <c r="J266" s="22"/>
      <c r="K266" s="22"/>
      <c r="L266" s="47" t="str">
        <f t="shared" si="95"/>
        <v/>
      </c>
      <c r="M266" s="22"/>
      <c r="N266" s="22"/>
      <c r="O266" s="22"/>
      <c r="P266" s="22"/>
      <c r="Q266" s="22"/>
      <c r="R266" s="22"/>
      <c r="S266" s="22"/>
    </row>
    <row r="267" spans="10:19" ht="13.5" customHeight="1" x14ac:dyDescent="0.2">
      <c r="J267" s="22"/>
      <c r="K267" s="22"/>
      <c r="L267" s="47" t="str">
        <f t="shared" si="95"/>
        <v/>
      </c>
      <c r="M267" s="22"/>
      <c r="N267" s="22"/>
      <c r="O267" s="22"/>
      <c r="P267" s="22"/>
      <c r="Q267" s="22"/>
      <c r="R267" s="22"/>
      <c r="S267" s="22"/>
    </row>
    <row r="268" spans="10:19" ht="13.5" customHeight="1" x14ac:dyDescent="0.2">
      <c r="J268" s="22"/>
      <c r="K268" s="22"/>
      <c r="L268" s="47" t="str">
        <f t="shared" si="95"/>
        <v/>
      </c>
      <c r="M268" s="22"/>
      <c r="N268" s="22"/>
      <c r="O268" s="22"/>
      <c r="P268" s="22"/>
      <c r="Q268" s="22"/>
      <c r="R268" s="22"/>
      <c r="S268" s="22"/>
    </row>
    <row r="269" spans="10:19" ht="13.5" customHeight="1" x14ac:dyDescent="0.2">
      <c r="J269" s="22"/>
      <c r="K269" s="22"/>
      <c r="L269" s="47" t="str">
        <f t="shared" si="95"/>
        <v/>
      </c>
      <c r="M269" s="22"/>
      <c r="N269" s="22"/>
      <c r="O269" s="22"/>
      <c r="P269" s="22"/>
      <c r="Q269" s="22"/>
      <c r="R269" s="22"/>
      <c r="S269" s="22"/>
    </row>
    <row r="270" spans="10:19" ht="13.5" customHeight="1" x14ac:dyDescent="0.2">
      <c r="J270" s="22"/>
      <c r="K270" s="22"/>
      <c r="L270" s="47" t="str">
        <f t="shared" si="95"/>
        <v/>
      </c>
      <c r="M270" s="22"/>
      <c r="N270" s="22"/>
      <c r="O270" s="22"/>
      <c r="P270" s="22"/>
      <c r="Q270" s="22"/>
      <c r="R270" s="22"/>
      <c r="S270" s="22"/>
    </row>
    <row r="271" spans="10:19" ht="13.5" customHeight="1" x14ac:dyDescent="0.2">
      <c r="J271" s="22"/>
      <c r="K271" s="22"/>
      <c r="L271" s="47" t="str">
        <f t="shared" si="95"/>
        <v/>
      </c>
      <c r="M271" s="22"/>
      <c r="N271" s="22"/>
      <c r="O271" s="22"/>
      <c r="P271" s="22"/>
      <c r="Q271" s="22"/>
      <c r="R271" s="22"/>
      <c r="S271" s="22"/>
    </row>
    <row r="272" spans="10:19" ht="13.5" customHeight="1" x14ac:dyDescent="0.2">
      <c r="J272" s="22"/>
      <c r="K272" s="22"/>
      <c r="L272" s="47" t="str">
        <f t="shared" si="95"/>
        <v/>
      </c>
      <c r="M272" s="22"/>
      <c r="N272" s="22"/>
      <c r="O272" s="22"/>
      <c r="P272" s="22"/>
      <c r="Q272" s="22"/>
      <c r="R272" s="22"/>
      <c r="S272" s="22"/>
    </row>
    <row r="273" spans="10:19" ht="13.5" customHeight="1" x14ac:dyDescent="0.2">
      <c r="J273" s="22"/>
      <c r="K273" s="22"/>
      <c r="L273" s="47" t="str">
        <f t="shared" si="95"/>
        <v/>
      </c>
      <c r="M273" s="22"/>
      <c r="N273" s="22"/>
      <c r="O273" s="22"/>
      <c r="P273" s="22"/>
      <c r="Q273" s="22"/>
      <c r="R273" s="22"/>
      <c r="S273" s="22"/>
    </row>
    <row r="274" spans="10:19" ht="13.5" customHeight="1" x14ac:dyDescent="0.2">
      <c r="J274" s="22"/>
      <c r="K274" s="22"/>
      <c r="L274" s="47" t="str">
        <f t="shared" si="95"/>
        <v/>
      </c>
      <c r="M274" s="22"/>
      <c r="N274" s="22"/>
      <c r="O274" s="22"/>
      <c r="P274" s="22"/>
      <c r="Q274" s="22"/>
      <c r="R274" s="22"/>
      <c r="S274" s="22"/>
    </row>
    <row r="275" spans="10:19" ht="13.5" customHeight="1" x14ac:dyDescent="0.2">
      <c r="J275" s="22"/>
      <c r="K275" s="22"/>
      <c r="L275" s="47" t="str">
        <f t="shared" si="95"/>
        <v/>
      </c>
      <c r="M275" s="22"/>
      <c r="N275" s="22"/>
      <c r="O275" s="22"/>
      <c r="P275" s="22"/>
      <c r="Q275" s="22"/>
      <c r="R275" s="22"/>
      <c r="S275" s="22"/>
    </row>
    <row r="276" spans="10:19" ht="13.5" customHeight="1" x14ac:dyDescent="0.2">
      <c r="J276" s="22"/>
      <c r="K276" s="22"/>
      <c r="L276" s="47" t="str">
        <f t="shared" si="95"/>
        <v/>
      </c>
      <c r="M276" s="22"/>
      <c r="N276" s="22"/>
      <c r="O276" s="22"/>
      <c r="P276" s="22"/>
      <c r="Q276" s="22"/>
      <c r="R276" s="22"/>
      <c r="S276" s="22"/>
    </row>
    <row r="277" spans="10:19" ht="13.5" customHeight="1" x14ac:dyDescent="0.2">
      <c r="J277" s="22"/>
      <c r="K277" s="22"/>
      <c r="L277" s="47" t="str">
        <f t="shared" si="95"/>
        <v/>
      </c>
      <c r="M277" s="22"/>
      <c r="N277" s="22"/>
      <c r="O277" s="22"/>
      <c r="P277" s="22"/>
      <c r="Q277" s="22"/>
      <c r="R277" s="22"/>
      <c r="S277" s="22"/>
    </row>
    <row r="278" spans="10:19" ht="13.5" customHeight="1" x14ac:dyDescent="0.2">
      <c r="J278" s="22"/>
      <c r="K278" s="22"/>
      <c r="L278" s="47" t="str">
        <f t="shared" si="95"/>
        <v/>
      </c>
      <c r="M278" s="22"/>
      <c r="N278" s="22"/>
      <c r="O278" s="22"/>
      <c r="P278" s="22"/>
      <c r="Q278" s="22"/>
      <c r="R278" s="22"/>
      <c r="S278" s="22"/>
    </row>
    <row r="279" spans="10:19" ht="13.5" customHeight="1" x14ac:dyDescent="0.2">
      <c r="J279" s="22"/>
      <c r="K279" s="22"/>
      <c r="L279" s="47" t="str">
        <f t="shared" si="95"/>
        <v/>
      </c>
      <c r="M279" s="22"/>
      <c r="N279" s="22"/>
      <c r="O279" s="22"/>
      <c r="P279" s="22"/>
      <c r="Q279" s="22"/>
      <c r="R279" s="22"/>
      <c r="S279" s="22"/>
    </row>
    <row r="280" spans="10:19" ht="13.5" customHeight="1" x14ac:dyDescent="0.2">
      <c r="J280" s="22"/>
      <c r="K280" s="22"/>
      <c r="L280" s="47" t="str">
        <f t="shared" si="95"/>
        <v/>
      </c>
      <c r="M280" s="22"/>
      <c r="N280" s="22"/>
      <c r="O280" s="22"/>
      <c r="P280" s="22"/>
      <c r="Q280" s="22"/>
      <c r="R280" s="22"/>
      <c r="S280" s="22"/>
    </row>
    <row r="281" spans="10:19" ht="13.5" customHeight="1" x14ac:dyDescent="0.2">
      <c r="J281" s="22"/>
      <c r="K281" s="22"/>
      <c r="L281" s="47" t="str">
        <f t="shared" si="95"/>
        <v/>
      </c>
      <c r="M281" s="22"/>
      <c r="N281" s="22"/>
      <c r="O281" s="22"/>
      <c r="P281" s="22"/>
      <c r="Q281" s="22"/>
      <c r="R281" s="22"/>
      <c r="S281" s="22"/>
    </row>
    <row r="282" spans="10:19" ht="13.5" customHeight="1" x14ac:dyDescent="0.2">
      <c r="J282" s="22"/>
      <c r="K282" s="22"/>
      <c r="L282" s="47" t="str">
        <f t="shared" si="95"/>
        <v/>
      </c>
      <c r="M282" s="22"/>
      <c r="N282" s="22"/>
      <c r="O282" s="22"/>
      <c r="P282" s="22"/>
      <c r="Q282" s="22"/>
      <c r="R282" s="22"/>
      <c r="S282" s="22"/>
    </row>
    <row r="283" spans="10:19" ht="13.5" customHeight="1" x14ac:dyDescent="0.2">
      <c r="J283" s="22"/>
      <c r="K283" s="22"/>
      <c r="L283" s="47" t="str">
        <f t="shared" si="95"/>
        <v/>
      </c>
      <c r="M283" s="22"/>
      <c r="N283" s="22"/>
      <c r="O283" s="22"/>
      <c r="P283" s="22"/>
      <c r="Q283" s="22"/>
      <c r="R283" s="22"/>
      <c r="S283" s="22"/>
    </row>
    <row r="284" spans="10:19" ht="13.5" customHeight="1" x14ac:dyDescent="0.2">
      <c r="J284" s="22"/>
      <c r="K284" s="22"/>
      <c r="L284" s="47" t="str">
        <f t="shared" si="95"/>
        <v/>
      </c>
      <c r="M284" s="22"/>
      <c r="N284" s="22"/>
      <c r="O284" s="22"/>
      <c r="P284" s="22"/>
      <c r="Q284" s="22"/>
      <c r="R284" s="22"/>
      <c r="S284" s="22"/>
    </row>
    <row r="285" spans="10:19" ht="13.5" customHeight="1" x14ac:dyDescent="0.2">
      <c r="J285" s="22"/>
      <c r="K285" s="22"/>
      <c r="L285" s="47" t="str">
        <f t="shared" si="95"/>
        <v/>
      </c>
      <c r="M285" s="22"/>
      <c r="N285" s="22"/>
      <c r="O285" s="22"/>
      <c r="P285" s="22"/>
      <c r="Q285" s="22"/>
      <c r="R285" s="22"/>
      <c r="S285" s="22"/>
    </row>
    <row r="286" spans="10:19" ht="13.5" customHeight="1" x14ac:dyDescent="0.2">
      <c r="J286" s="22"/>
      <c r="K286" s="22"/>
      <c r="L286" s="47" t="str">
        <f t="shared" si="95"/>
        <v/>
      </c>
      <c r="M286" s="22"/>
      <c r="N286" s="22"/>
      <c r="O286" s="22"/>
      <c r="P286" s="22"/>
      <c r="Q286" s="22"/>
      <c r="R286" s="22"/>
      <c r="S286" s="22"/>
    </row>
    <row r="287" spans="10:19" ht="13.5" customHeight="1" x14ac:dyDescent="0.2">
      <c r="J287" s="22"/>
      <c r="K287" s="22"/>
      <c r="L287" s="47" t="str">
        <f t="shared" si="95"/>
        <v/>
      </c>
      <c r="M287" s="22"/>
      <c r="N287" s="22"/>
      <c r="O287" s="22"/>
      <c r="P287" s="22"/>
      <c r="Q287" s="22"/>
      <c r="R287" s="22"/>
      <c r="S287" s="22"/>
    </row>
    <row r="288" spans="10:19" ht="13.5" customHeight="1" x14ac:dyDescent="0.2">
      <c r="J288" s="22"/>
      <c r="K288" s="22"/>
      <c r="L288" s="47" t="str">
        <f t="shared" si="95"/>
        <v/>
      </c>
      <c r="M288" s="22"/>
      <c r="N288" s="22"/>
      <c r="O288" s="22"/>
      <c r="P288" s="22"/>
      <c r="Q288" s="22"/>
      <c r="R288" s="22"/>
      <c r="S288" s="22"/>
    </row>
    <row r="289" spans="10:19" ht="13.5" customHeight="1" x14ac:dyDescent="0.2">
      <c r="J289" s="22"/>
      <c r="K289" s="22"/>
      <c r="L289" s="47" t="str">
        <f t="shared" si="95"/>
        <v/>
      </c>
      <c r="M289" s="22"/>
      <c r="N289" s="22"/>
      <c r="O289" s="22"/>
      <c r="P289" s="22"/>
      <c r="Q289" s="22"/>
      <c r="R289" s="22"/>
      <c r="S289" s="22"/>
    </row>
    <row r="290" spans="10:19" ht="13.5" customHeight="1" x14ac:dyDescent="0.2">
      <c r="J290" s="22"/>
      <c r="K290" s="22"/>
      <c r="L290" s="47" t="str">
        <f t="shared" si="95"/>
        <v/>
      </c>
      <c r="M290" s="22"/>
      <c r="N290" s="22"/>
      <c r="O290" s="22"/>
      <c r="P290" s="22"/>
      <c r="Q290" s="22"/>
      <c r="R290" s="22"/>
      <c r="S290" s="22"/>
    </row>
    <row r="291" spans="10:19" ht="13.5" customHeight="1" x14ac:dyDescent="0.2">
      <c r="J291" s="22"/>
      <c r="K291" s="22"/>
      <c r="L291" s="47" t="str">
        <f t="shared" si="95"/>
        <v/>
      </c>
      <c r="M291" s="22"/>
      <c r="N291" s="22"/>
      <c r="O291" s="22"/>
      <c r="P291" s="22"/>
      <c r="Q291" s="22"/>
      <c r="R291" s="22"/>
      <c r="S291" s="22"/>
    </row>
    <row r="292" spans="10:19" ht="13.5" customHeight="1" x14ac:dyDescent="0.2">
      <c r="J292" s="22"/>
      <c r="K292" s="22"/>
      <c r="L292" s="47" t="str">
        <f t="shared" si="95"/>
        <v/>
      </c>
      <c r="M292" s="22"/>
      <c r="N292" s="22"/>
      <c r="O292" s="22"/>
      <c r="P292" s="22"/>
      <c r="Q292" s="22"/>
      <c r="R292" s="22"/>
      <c r="S292" s="22"/>
    </row>
    <row r="293" spans="10:19" ht="13.5" customHeight="1" x14ac:dyDescent="0.2">
      <c r="J293" s="22"/>
      <c r="K293" s="22"/>
      <c r="L293" s="47" t="str">
        <f t="shared" si="95"/>
        <v/>
      </c>
      <c r="M293" s="22"/>
      <c r="N293" s="22"/>
      <c r="O293" s="22"/>
      <c r="P293" s="22"/>
      <c r="Q293" s="22"/>
      <c r="R293" s="22"/>
      <c r="S293" s="22"/>
    </row>
    <row r="294" spans="10:19" ht="13.5" customHeight="1" x14ac:dyDescent="0.2">
      <c r="J294" s="22"/>
      <c r="K294" s="22"/>
      <c r="L294" s="47" t="str">
        <f t="shared" si="95"/>
        <v/>
      </c>
      <c r="M294" s="22"/>
      <c r="N294" s="22"/>
      <c r="O294" s="22"/>
      <c r="P294" s="22"/>
      <c r="Q294" s="22"/>
      <c r="R294" s="22"/>
      <c r="S294" s="22"/>
    </row>
    <row r="295" spans="10:19" ht="13.5" customHeight="1" x14ac:dyDescent="0.2">
      <c r="J295" s="22"/>
      <c r="K295" s="22"/>
      <c r="L295" s="47" t="str">
        <f t="shared" si="95"/>
        <v/>
      </c>
      <c r="M295" s="22"/>
      <c r="N295" s="22"/>
      <c r="O295" s="22"/>
      <c r="P295" s="22"/>
      <c r="Q295" s="22"/>
      <c r="R295" s="22"/>
      <c r="S295" s="22"/>
    </row>
    <row r="296" spans="10:19" ht="13.5" customHeight="1" x14ac:dyDescent="0.2">
      <c r="J296" s="22"/>
      <c r="K296" s="22"/>
      <c r="L296" s="47" t="str">
        <f t="shared" si="95"/>
        <v/>
      </c>
      <c r="M296" s="22"/>
      <c r="N296" s="22"/>
      <c r="O296" s="22"/>
      <c r="P296" s="22"/>
      <c r="Q296" s="22"/>
      <c r="R296" s="22"/>
      <c r="S296" s="22"/>
    </row>
    <row r="297" spans="10:19" ht="13.5" customHeight="1" x14ac:dyDescent="0.2">
      <c r="J297" s="22"/>
      <c r="K297" s="22"/>
      <c r="L297" s="47" t="str">
        <f t="shared" si="95"/>
        <v/>
      </c>
      <c r="M297" s="22"/>
      <c r="N297" s="22"/>
      <c r="O297" s="22"/>
      <c r="P297" s="22"/>
      <c r="Q297" s="22"/>
      <c r="R297" s="22"/>
      <c r="S297" s="22"/>
    </row>
    <row r="298" spans="10:19" ht="13.5" customHeight="1" x14ac:dyDescent="0.2">
      <c r="J298" s="22"/>
      <c r="K298" s="22"/>
      <c r="L298" s="47" t="str">
        <f t="shared" si="95"/>
        <v/>
      </c>
      <c r="M298" s="22"/>
      <c r="N298" s="22"/>
      <c r="O298" s="22"/>
      <c r="P298" s="22"/>
      <c r="Q298" s="22"/>
      <c r="R298" s="22"/>
      <c r="S298" s="22"/>
    </row>
    <row r="299" spans="10:19" ht="13.5" customHeight="1" x14ac:dyDescent="0.2">
      <c r="J299" s="22"/>
      <c r="K299" s="22"/>
      <c r="L299" s="47" t="str">
        <f t="shared" si="95"/>
        <v/>
      </c>
      <c r="M299" s="22"/>
      <c r="N299" s="22"/>
      <c r="O299" s="22"/>
      <c r="P299" s="22"/>
      <c r="Q299" s="22"/>
      <c r="R299" s="22"/>
      <c r="S299" s="22"/>
    </row>
    <row r="300" spans="10:19" ht="13.5" customHeight="1" x14ac:dyDescent="0.2">
      <c r="J300" s="22"/>
      <c r="K300" s="22"/>
      <c r="L300" s="47" t="str">
        <f t="shared" si="95"/>
        <v/>
      </c>
      <c r="M300" s="22"/>
      <c r="N300" s="22"/>
      <c r="O300" s="22"/>
      <c r="P300" s="22"/>
      <c r="Q300" s="22"/>
      <c r="R300" s="22"/>
      <c r="S300" s="22"/>
    </row>
    <row r="301" spans="10:19" ht="13.5" customHeight="1" x14ac:dyDescent="0.2">
      <c r="J301" s="22"/>
      <c r="K301" s="22"/>
      <c r="L301" s="47" t="str">
        <f t="shared" si="95"/>
        <v/>
      </c>
      <c r="M301" s="22"/>
      <c r="N301" s="22"/>
      <c r="O301" s="22"/>
      <c r="P301" s="22"/>
      <c r="Q301" s="22"/>
      <c r="R301" s="22"/>
      <c r="S301" s="22"/>
    </row>
    <row r="302" spans="10:19" ht="13.5" customHeight="1" x14ac:dyDescent="0.2">
      <c r="J302" s="22"/>
      <c r="K302" s="22"/>
      <c r="L302" s="47" t="str">
        <f t="shared" si="95"/>
        <v/>
      </c>
      <c r="M302" s="22"/>
      <c r="N302" s="22"/>
      <c r="O302" s="22"/>
      <c r="P302" s="22"/>
      <c r="Q302" s="22"/>
      <c r="R302" s="22"/>
      <c r="S302" s="22"/>
    </row>
    <row r="303" spans="10:19" ht="13.5" customHeight="1" x14ac:dyDescent="0.2">
      <c r="J303" s="22"/>
      <c r="K303" s="22"/>
      <c r="L303" s="47" t="str">
        <f t="shared" si="95"/>
        <v/>
      </c>
      <c r="M303" s="22"/>
      <c r="N303" s="22"/>
      <c r="O303" s="22"/>
      <c r="P303" s="22"/>
      <c r="Q303" s="22"/>
      <c r="R303" s="22"/>
      <c r="S303" s="22"/>
    </row>
    <row r="304" spans="10:19" ht="13.5" customHeight="1" x14ac:dyDescent="0.2">
      <c r="J304" s="22"/>
      <c r="K304" s="22"/>
      <c r="L304" s="47" t="str">
        <f t="shared" si="95"/>
        <v/>
      </c>
      <c r="M304" s="22"/>
      <c r="N304" s="22"/>
      <c r="O304" s="22"/>
      <c r="P304" s="22"/>
      <c r="Q304" s="22"/>
      <c r="R304" s="22"/>
      <c r="S304" s="22"/>
    </row>
    <row r="305" spans="2:19" ht="13.5" customHeight="1" x14ac:dyDescent="0.2">
      <c r="B305" s="19"/>
      <c r="C305" s="19"/>
      <c r="D305" s="19"/>
      <c r="E305" s="19"/>
      <c r="F305" s="19"/>
      <c r="G305" s="19"/>
      <c r="H305" s="19"/>
      <c r="I305" s="19"/>
      <c r="J305" s="22"/>
      <c r="K305" s="22"/>
      <c r="L305" s="47" t="str">
        <f t="shared" si="95"/>
        <v/>
      </c>
      <c r="M305" s="22"/>
      <c r="N305" s="22"/>
      <c r="O305" s="22"/>
      <c r="P305" s="22"/>
      <c r="Q305" s="22"/>
      <c r="R305" s="22"/>
      <c r="S305" s="22"/>
    </row>
    <row r="306" spans="2:19" ht="13.5" customHeight="1" x14ac:dyDescent="0.2">
      <c r="B306" s="43">
        <f t="shared" ref="B306:B331" si="96">B305</f>
        <v>0</v>
      </c>
      <c r="C306" s="19"/>
      <c r="D306" s="19"/>
      <c r="E306" s="19"/>
      <c r="F306" s="19"/>
      <c r="G306" s="19"/>
      <c r="H306" s="19"/>
      <c r="I306" s="19"/>
      <c r="J306" s="22"/>
      <c r="K306" s="22"/>
      <c r="L306" s="47" t="str">
        <f t="shared" si="95"/>
        <v/>
      </c>
      <c r="M306" s="22"/>
      <c r="N306" s="22"/>
      <c r="O306" s="22"/>
      <c r="P306" s="22"/>
      <c r="Q306" s="22"/>
      <c r="R306" s="22"/>
      <c r="S306" s="22"/>
    </row>
    <row r="307" spans="2:19" ht="13.5" customHeight="1" x14ac:dyDescent="0.2">
      <c r="B307" s="43">
        <f t="shared" si="96"/>
        <v>0</v>
      </c>
      <c r="C307" s="19"/>
      <c r="D307" s="19"/>
      <c r="E307" s="19"/>
      <c r="F307" s="19"/>
      <c r="G307" s="19"/>
      <c r="H307" s="19"/>
      <c r="I307" s="19"/>
      <c r="J307" s="22"/>
      <c r="K307" s="22"/>
      <c r="L307" s="47" t="str">
        <f t="shared" si="95"/>
        <v/>
      </c>
      <c r="M307" s="22"/>
      <c r="N307" s="22"/>
      <c r="O307" s="22"/>
      <c r="P307" s="22"/>
      <c r="Q307" s="22"/>
      <c r="R307" s="22"/>
      <c r="S307" s="22"/>
    </row>
    <row r="308" spans="2:19" ht="13.5" customHeight="1" x14ac:dyDescent="0.2">
      <c r="B308" s="43">
        <f t="shared" si="96"/>
        <v>0</v>
      </c>
      <c r="C308" s="19"/>
      <c r="D308" s="19"/>
      <c r="E308" s="19"/>
      <c r="F308" s="19"/>
      <c r="G308" s="19"/>
      <c r="H308" s="19"/>
      <c r="I308" s="19"/>
      <c r="J308" s="22"/>
      <c r="K308" s="22"/>
      <c r="L308" s="47" t="str">
        <f t="shared" si="95"/>
        <v/>
      </c>
      <c r="M308" s="22"/>
      <c r="N308" s="22"/>
      <c r="O308" s="22"/>
      <c r="P308" s="22"/>
      <c r="Q308" s="22"/>
      <c r="R308" s="22"/>
      <c r="S308" s="22"/>
    </row>
    <row r="309" spans="2:19" ht="13.5" customHeight="1" x14ac:dyDescent="0.2">
      <c r="B309" s="43">
        <f t="shared" si="96"/>
        <v>0</v>
      </c>
      <c r="C309" s="19"/>
      <c r="D309" s="19"/>
      <c r="E309" s="19"/>
      <c r="F309" s="19"/>
      <c r="G309" s="19"/>
      <c r="H309" s="19"/>
      <c r="I309" s="19"/>
      <c r="J309" s="22"/>
      <c r="K309" s="22"/>
      <c r="L309" s="47" t="str">
        <f t="shared" si="95"/>
        <v/>
      </c>
      <c r="M309" s="22"/>
      <c r="N309" s="22"/>
      <c r="O309" s="22"/>
      <c r="P309" s="22"/>
      <c r="Q309" s="22"/>
      <c r="R309" s="22"/>
      <c r="S309" s="22"/>
    </row>
    <row r="310" spans="2:19" ht="13.5" customHeight="1" x14ac:dyDescent="0.2">
      <c r="B310" s="43">
        <f t="shared" si="96"/>
        <v>0</v>
      </c>
      <c r="C310" s="19"/>
      <c r="D310" s="19"/>
      <c r="E310" s="19"/>
      <c r="F310" s="19"/>
      <c r="G310" s="19"/>
      <c r="H310" s="19"/>
      <c r="I310" s="19"/>
      <c r="J310" s="22"/>
      <c r="K310" s="22"/>
      <c r="L310" s="47" t="str">
        <f t="shared" si="95"/>
        <v/>
      </c>
      <c r="M310" s="22"/>
      <c r="N310" s="22"/>
      <c r="O310" s="22"/>
      <c r="P310" s="22"/>
      <c r="Q310" s="22"/>
      <c r="R310" s="22"/>
      <c r="S310" s="22"/>
    </row>
    <row r="311" spans="2:19" ht="13.5" customHeight="1" x14ac:dyDescent="0.2">
      <c r="B311" s="43">
        <f t="shared" si="96"/>
        <v>0</v>
      </c>
      <c r="C311" s="19"/>
      <c r="D311" s="19"/>
      <c r="E311" s="19"/>
      <c r="F311" s="19"/>
      <c r="G311" s="19"/>
      <c r="H311" s="19"/>
      <c r="I311" s="19"/>
      <c r="J311" s="22"/>
      <c r="K311" s="22"/>
      <c r="L311" s="47" t="str">
        <f t="shared" si="95"/>
        <v/>
      </c>
      <c r="M311" s="22"/>
      <c r="N311" s="22"/>
      <c r="O311" s="22"/>
      <c r="P311" s="22"/>
      <c r="Q311" s="22"/>
      <c r="R311" s="22"/>
      <c r="S311" s="22"/>
    </row>
    <row r="312" spans="2:19" ht="13.5" customHeight="1" x14ac:dyDescent="0.2">
      <c r="B312" s="43">
        <f t="shared" si="96"/>
        <v>0</v>
      </c>
      <c r="C312" s="19"/>
      <c r="D312" s="19"/>
      <c r="E312" s="19"/>
      <c r="F312" s="19"/>
      <c r="G312" s="19"/>
      <c r="H312" s="19"/>
      <c r="I312" s="19"/>
      <c r="J312" s="22"/>
      <c r="K312" s="22"/>
      <c r="L312" s="47" t="str">
        <f t="shared" si="95"/>
        <v/>
      </c>
      <c r="M312" s="22"/>
      <c r="N312" s="22"/>
      <c r="O312" s="22"/>
      <c r="P312" s="22"/>
      <c r="Q312" s="22"/>
      <c r="R312" s="22"/>
      <c r="S312" s="22"/>
    </row>
    <row r="313" spans="2:19" ht="13.5" customHeight="1" x14ac:dyDescent="0.2">
      <c r="B313" s="43">
        <f t="shared" si="96"/>
        <v>0</v>
      </c>
      <c r="C313" s="19"/>
      <c r="D313" s="19"/>
      <c r="E313" s="19"/>
      <c r="F313" s="19"/>
      <c r="G313" s="19"/>
      <c r="H313" s="19"/>
      <c r="I313" s="19"/>
      <c r="J313" s="22"/>
      <c r="K313" s="22"/>
      <c r="L313" s="47" t="str">
        <f t="shared" si="95"/>
        <v/>
      </c>
      <c r="M313" s="22"/>
      <c r="N313" s="22"/>
      <c r="O313" s="22"/>
      <c r="P313" s="22"/>
      <c r="Q313" s="22"/>
      <c r="R313" s="22"/>
      <c r="S313" s="22"/>
    </row>
    <row r="314" spans="2:19" ht="13.5" customHeight="1" x14ac:dyDescent="0.2">
      <c r="B314" s="43">
        <f t="shared" si="96"/>
        <v>0</v>
      </c>
      <c r="C314" s="19"/>
      <c r="D314" s="19"/>
      <c r="E314" s="19"/>
      <c r="F314" s="19"/>
      <c r="G314" s="19"/>
      <c r="H314" s="19"/>
      <c r="I314" s="19"/>
      <c r="J314" s="22"/>
      <c r="K314" s="22"/>
      <c r="L314" s="47" t="str">
        <f t="shared" si="95"/>
        <v/>
      </c>
      <c r="M314" s="22"/>
      <c r="N314" s="22"/>
      <c r="O314" s="22"/>
      <c r="P314" s="22"/>
      <c r="Q314" s="22"/>
      <c r="R314" s="22"/>
      <c r="S314" s="22"/>
    </row>
    <row r="315" spans="2:19" ht="13.5" customHeight="1" x14ac:dyDescent="0.2">
      <c r="B315" s="43">
        <f t="shared" si="96"/>
        <v>0</v>
      </c>
      <c r="C315" s="19"/>
      <c r="D315" s="19"/>
      <c r="E315" s="19"/>
      <c r="F315" s="19"/>
      <c r="G315" s="19"/>
      <c r="H315" s="19"/>
      <c r="I315" s="19"/>
      <c r="J315" s="22"/>
      <c r="K315" s="22"/>
      <c r="L315" s="47" t="str">
        <f t="shared" si="95"/>
        <v/>
      </c>
      <c r="M315" s="22"/>
      <c r="N315" s="22"/>
      <c r="O315" s="22"/>
      <c r="P315" s="22"/>
      <c r="Q315" s="22"/>
      <c r="R315" s="22"/>
      <c r="S315" s="22"/>
    </row>
    <row r="316" spans="2:19" ht="13.5" customHeight="1" x14ac:dyDescent="0.2">
      <c r="B316" s="43">
        <f t="shared" si="96"/>
        <v>0</v>
      </c>
      <c r="C316" s="19"/>
      <c r="D316" s="19"/>
      <c r="E316" s="19"/>
      <c r="F316" s="19"/>
      <c r="G316" s="19"/>
      <c r="H316" s="19"/>
      <c r="I316" s="19"/>
      <c r="J316" s="22"/>
      <c r="K316" s="22"/>
      <c r="L316" s="47" t="str">
        <f t="shared" si="95"/>
        <v/>
      </c>
      <c r="M316" s="22"/>
      <c r="N316" s="22"/>
      <c r="O316" s="22"/>
      <c r="P316" s="22"/>
      <c r="Q316" s="22"/>
      <c r="R316" s="22"/>
      <c r="S316" s="22"/>
    </row>
    <row r="317" spans="2:19" ht="13.5" customHeight="1" x14ac:dyDescent="0.2">
      <c r="B317" s="43">
        <f t="shared" si="96"/>
        <v>0</v>
      </c>
      <c r="C317" s="19"/>
      <c r="D317" s="19"/>
      <c r="E317" s="19"/>
      <c r="F317" s="19"/>
      <c r="G317" s="19"/>
      <c r="H317" s="19"/>
      <c r="I317" s="19"/>
      <c r="J317" s="22"/>
      <c r="K317" s="22"/>
      <c r="L317" s="47" t="str">
        <f t="shared" si="95"/>
        <v/>
      </c>
      <c r="M317" s="22"/>
      <c r="N317" s="22"/>
      <c r="O317" s="22"/>
      <c r="P317" s="22"/>
      <c r="Q317" s="22"/>
      <c r="R317" s="22"/>
      <c r="S317" s="22"/>
    </row>
    <row r="318" spans="2:19" ht="13.5" customHeight="1" x14ac:dyDescent="0.2">
      <c r="B318" s="43">
        <f t="shared" si="96"/>
        <v>0</v>
      </c>
      <c r="C318" s="19"/>
      <c r="D318" s="19"/>
      <c r="E318" s="19"/>
      <c r="F318" s="19"/>
      <c r="G318" s="19"/>
      <c r="H318" s="19"/>
      <c r="I318" s="19"/>
      <c r="J318" s="22"/>
      <c r="K318" s="22"/>
      <c r="L318" s="47" t="str">
        <f t="shared" si="95"/>
        <v/>
      </c>
      <c r="M318" s="22"/>
      <c r="N318" s="22"/>
      <c r="O318" s="22"/>
      <c r="P318" s="22"/>
      <c r="Q318" s="22"/>
      <c r="R318" s="22"/>
      <c r="S318" s="22"/>
    </row>
    <row r="319" spans="2:19" ht="13.5" customHeight="1" x14ac:dyDescent="0.2">
      <c r="B319" s="43">
        <f t="shared" si="96"/>
        <v>0</v>
      </c>
      <c r="C319" s="19"/>
      <c r="D319" s="19"/>
      <c r="E319" s="19"/>
      <c r="F319" s="19"/>
      <c r="G319" s="19"/>
      <c r="H319" s="19"/>
      <c r="I319" s="19"/>
      <c r="J319" s="22"/>
      <c r="K319" s="22"/>
      <c r="L319" s="47" t="str">
        <f t="shared" si="95"/>
        <v/>
      </c>
      <c r="M319" s="22"/>
      <c r="N319" s="22"/>
      <c r="O319" s="22"/>
      <c r="P319" s="22"/>
      <c r="Q319" s="22"/>
      <c r="R319" s="22"/>
      <c r="S319" s="22"/>
    </row>
    <row r="320" spans="2:19" ht="13.5" customHeight="1" x14ac:dyDescent="0.2">
      <c r="B320" s="43">
        <f t="shared" si="96"/>
        <v>0</v>
      </c>
      <c r="C320" s="19"/>
      <c r="D320" s="19"/>
      <c r="E320" s="19"/>
      <c r="F320" s="19"/>
      <c r="G320" s="19"/>
      <c r="H320" s="19"/>
      <c r="I320" s="19"/>
      <c r="J320" s="22"/>
      <c r="K320" s="22"/>
      <c r="L320" s="47" t="str">
        <f t="shared" si="95"/>
        <v/>
      </c>
      <c r="M320" s="22"/>
      <c r="N320" s="22"/>
      <c r="O320" s="22"/>
      <c r="P320" s="22"/>
      <c r="Q320" s="22"/>
      <c r="R320" s="22"/>
      <c r="S320" s="22"/>
    </row>
    <row r="321" spans="2:19" ht="13.5" customHeight="1" x14ac:dyDescent="0.2">
      <c r="B321" s="43">
        <f t="shared" si="96"/>
        <v>0</v>
      </c>
      <c r="C321" s="19"/>
      <c r="D321" s="19"/>
      <c r="E321" s="19"/>
      <c r="F321" s="19"/>
      <c r="G321" s="19"/>
      <c r="H321" s="19"/>
      <c r="I321" s="19"/>
      <c r="J321" s="22"/>
      <c r="K321" s="22"/>
      <c r="L321" s="47" t="str">
        <f t="shared" si="95"/>
        <v/>
      </c>
      <c r="M321" s="22"/>
      <c r="N321" s="22"/>
      <c r="O321" s="22"/>
      <c r="P321" s="22"/>
      <c r="Q321" s="22"/>
      <c r="R321" s="22"/>
      <c r="S321" s="22"/>
    </row>
    <row r="322" spans="2:19" ht="13.5" customHeight="1" x14ac:dyDescent="0.2">
      <c r="B322" s="43">
        <f t="shared" si="96"/>
        <v>0</v>
      </c>
      <c r="C322" s="19"/>
      <c r="D322" s="19"/>
      <c r="E322" s="19"/>
      <c r="F322" s="19"/>
      <c r="G322" s="19"/>
      <c r="H322" s="19"/>
      <c r="I322" s="19"/>
      <c r="J322" s="22"/>
      <c r="K322" s="22"/>
      <c r="L322" s="47" t="str">
        <f t="shared" si="95"/>
        <v/>
      </c>
      <c r="M322" s="22"/>
      <c r="N322" s="22"/>
      <c r="O322" s="22"/>
      <c r="P322" s="22"/>
      <c r="Q322" s="22"/>
      <c r="R322" s="22"/>
      <c r="S322" s="22"/>
    </row>
    <row r="323" spans="2:19" ht="13.5" customHeight="1" x14ac:dyDescent="0.2">
      <c r="B323" s="43">
        <f t="shared" si="96"/>
        <v>0</v>
      </c>
      <c r="C323" s="19"/>
      <c r="D323" s="19"/>
      <c r="E323" s="19"/>
      <c r="F323" s="19"/>
      <c r="G323" s="19"/>
      <c r="H323" s="19"/>
      <c r="I323" s="19"/>
      <c r="J323" s="22"/>
      <c r="K323" s="22"/>
      <c r="L323" s="47" t="str">
        <f t="shared" si="95"/>
        <v/>
      </c>
      <c r="M323" s="22"/>
      <c r="N323" s="22"/>
      <c r="O323" s="22"/>
      <c r="P323" s="22"/>
      <c r="Q323" s="22"/>
      <c r="R323" s="22"/>
      <c r="S323" s="22"/>
    </row>
    <row r="324" spans="2:19" ht="13.5" customHeight="1" x14ac:dyDescent="0.2">
      <c r="B324" s="43">
        <f t="shared" si="96"/>
        <v>0</v>
      </c>
      <c r="C324" s="19"/>
      <c r="D324" s="19"/>
      <c r="E324" s="19"/>
      <c r="F324" s="19"/>
      <c r="G324" s="19"/>
      <c r="H324" s="19"/>
      <c r="I324" s="19"/>
      <c r="J324" s="22"/>
      <c r="K324" s="22"/>
      <c r="L324" s="47" t="str">
        <f t="shared" si="95"/>
        <v/>
      </c>
      <c r="M324" s="22"/>
      <c r="N324" s="22"/>
      <c r="O324" s="22"/>
      <c r="P324" s="22"/>
      <c r="Q324" s="22"/>
      <c r="R324" s="22"/>
      <c r="S324" s="22"/>
    </row>
    <row r="325" spans="2:19" ht="13.5" customHeight="1" x14ac:dyDescent="0.2">
      <c r="B325" s="43">
        <f t="shared" si="96"/>
        <v>0</v>
      </c>
      <c r="C325" s="19"/>
      <c r="D325" s="19"/>
      <c r="E325" s="19"/>
      <c r="F325" s="19"/>
      <c r="G325" s="19"/>
      <c r="H325" s="19"/>
      <c r="I325" s="19"/>
      <c r="J325" s="22"/>
      <c r="K325" s="22"/>
      <c r="L325" s="47" t="str">
        <f t="shared" si="95"/>
        <v/>
      </c>
      <c r="M325" s="22"/>
      <c r="N325" s="22"/>
      <c r="O325" s="22"/>
      <c r="P325" s="22"/>
      <c r="Q325" s="22"/>
      <c r="R325" s="22"/>
      <c r="S325" s="22"/>
    </row>
    <row r="326" spans="2:19" ht="13.5" customHeight="1" x14ac:dyDescent="0.2">
      <c r="B326" s="43">
        <f t="shared" si="96"/>
        <v>0</v>
      </c>
      <c r="C326" s="19"/>
      <c r="D326" s="19"/>
      <c r="E326" s="19"/>
      <c r="F326" s="19"/>
      <c r="G326" s="19"/>
      <c r="H326" s="19"/>
      <c r="I326" s="19"/>
      <c r="J326" s="22"/>
      <c r="K326" s="22"/>
      <c r="L326" s="47" t="str">
        <f t="shared" si="95"/>
        <v/>
      </c>
      <c r="M326" s="22"/>
      <c r="N326" s="22"/>
      <c r="O326" s="22"/>
      <c r="P326" s="22"/>
      <c r="Q326" s="22"/>
      <c r="R326" s="22"/>
      <c r="S326" s="22"/>
    </row>
    <row r="327" spans="2:19" ht="13.5" customHeight="1" x14ac:dyDescent="0.2">
      <c r="B327" s="43">
        <f t="shared" si="96"/>
        <v>0</v>
      </c>
      <c r="C327" s="19"/>
      <c r="D327" s="19"/>
      <c r="E327" s="19"/>
      <c r="F327" s="19"/>
      <c r="G327" s="19"/>
      <c r="H327" s="19"/>
      <c r="I327" s="19"/>
      <c r="J327" s="22"/>
      <c r="K327" s="22"/>
      <c r="L327" s="47" t="str">
        <f t="shared" si="95"/>
        <v/>
      </c>
      <c r="M327" s="22"/>
      <c r="N327" s="22"/>
      <c r="O327" s="22"/>
      <c r="P327" s="22"/>
      <c r="Q327" s="22"/>
      <c r="R327" s="22"/>
      <c r="S327" s="22"/>
    </row>
    <row r="328" spans="2:19" ht="13.5" customHeight="1" x14ac:dyDescent="0.2">
      <c r="B328" s="43">
        <f t="shared" si="96"/>
        <v>0</v>
      </c>
      <c r="C328" s="19"/>
      <c r="D328" s="19"/>
      <c r="E328" s="19"/>
      <c r="F328" s="19"/>
      <c r="G328" s="19"/>
      <c r="H328" s="19"/>
      <c r="I328" s="19"/>
      <c r="J328" s="22"/>
      <c r="K328" s="22"/>
      <c r="L328" s="47" t="str">
        <f t="shared" si="95"/>
        <v/>
      </c>
      <c r="M328" s="22"/>
      <c r="N328" s="22"/>
      <c r="O328" s="22"/>
      <c r="P328" s="22"/>
      <c r="Q328" s="22"/>
      <c r="R328" s="22"/>
      <c r="S328" s="22"/>
    </row>
    <row r="329" spans="2:19" ht="13.5" customHeight="1" x14ac:dyDescent="0.2">
      <c r="B329" s="43">
        <f t="shared" si="96"/>
        <v>0</v>
      </c>
      <c r="C329" s="19"/>
      <c r="D329" s="19"/>
      <c r="E329" s="19"/>
      <c r="F329" s="19"/>
      <c r="G329" s="19"/>
      <c r="H329" s="19"/>
      <c r="I329" s="19"/>
      <c r="J329" s="22"/>
      <c r="K329" s="22"/>
      <c r="L329" s="47" t="str">
        <f t="shared" si="95"/>
        <v/>
      </c>
      <c r="M329" s="22"/>
      <c r="N329" s="22"/>
      <c r="O329" s="22"/>
      <c r="P329" s="22"/>
      <c r="Q329" s="22"/>
      <c r="R329" s="22"/>
      <c r="S329" s="22"/>
    </row>
    <row r="330" spans="2:19" ht="13.5" customHeight="1" x14ac:dyDescent="0.2">
      <c r="B330" s="43">
        <f t="shared" si="96"/>
        <v>0</v>
      </c>
      <c r="C330" s="19"/>
      <c r="D330" s="19"/>
      <c r="E330" s="19"/>
      <c r="F330" s="19"/>
      <c r="G330" s="19"/>
      <c r="H330" s="19"/>
      <c r="I330" s="19"/>
      <c r="J330" s="22"/>
      <c r="K330" s="22"/>
      <c r="L330" s="47" t="str">
        <f t="shared" si="95"/>
        <v/>
      </c>
      <c r="M330" s="22"/>
      <c r="N330" s="22"/>
      <c r="O330" s="22"/>
      <c r="P330" s="22"/>
      <c r="Q330" s="22"/>
      <c r="R330" s="22"/>
      <c r="S330" s="22"/>
    </row>
    <row r="331" spans="2:19" ht="13.5" customHeight="1" x14ac:dyDescent="0.2">
      <c r="B331" s="43">
        <f t="shared" si="96"/>
        <v>0</v>
      </c>
      <c r="C331" s="19"/>
      <c r="D331" s="19"/>
      <c r="E331" s="19"/>
      <c r="F331" s="19"/>
      <c r="G331" s="19"/>
      <c r="H331" s="19"/>
      <c r="I331" s="19"/>
      <c r="J331" s="22"/>
      <c r="K331" s="22"/>
      <c r="L331" s="47" t="str">
        <f t="shared" si="95"/>
        <v/>
      </c>
      <c r="M331" s="22"/>
      <c r="N331" s="22"/>
      <c r="O331" s="22"/>
      <c r="P331" s="22"/>
      <c r="Q331" s="22"/>
      <c r="R331" s="22"/>
      <c r="S331" s="22"/>
    </row>
    <row r="332" spans="2:19" ht="13.5" customHeight="1" x14ac:dyDescent="0.2">
      <c r="B332" s="19"/>
      <c r="C332" s="19"/>
      <c r="D332" s="19"/>
      <c r="E332" s="19"/>
      <c r="F332" s="19"/>
      <c r="G332" s="19"/>
      <c r="H332" s="19"/>
      <c r="I332" s="19"/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2:19" ht="15.75" customHeight="1" x14ac:dyDescent="0.2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</row>
    <row r="334" spans="2:19" ht="15.75" customHeight="1" x14ac:dyDescent="0.2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</row>
    <row r="335" spans="2:19" ht="15.75" customHeight="1" x14ac:dyDescent="0.2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</row>
    <row r="336" spans="2:19" ht="15.75" customHeight="1" x14ac:dyDescent="0.2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</row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4:Y173" xr:uid="{00000000-0009-0000-0000-000003000000}"/>
  <mergeCells count="1">
    <mergeCell ref="H13:I13"/>
  </mergeCells>
  <pageMargins left="0.70000000000000007" right="0.70000000000000007" top="0.75000000000000011" bottom="0.75000000000000011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C1000"/>
  <sheetViews>
    <sheetView workbookViewId="0"/>
  </sheetViews>
  <sheetFormatPr baseColWidth="10" defaultColWidth="14.5" defaultRowHeight="15" customHeight="1" outlineLevelCol="1" x14ac:dyDescent="0.2"/>
  <cols>
    <col min="1" max="2" width="17.83203125" customWidth="1"/>
    <col min="3" max="3" width="29.1640625" customWidth="1"/>
    <col min="4" max="4" width="20.5" customWidth="1"/>
    <col min="5" max="5" width="18.1640625" customWidth="1"/>
    <col min="6" max="6" width="19.1640625" customWidth="1"/>
    <col min="7" max="7" width="20.5" customWidth="1"/>
    <col min="8" max="8" width="16.83203125" customWidth="1"/>
    <col min="9" max="9" width="13.5" customWidth="1"/>
    <col min="10" max="11" width="23.1640625" hidden="1" customWidth="1" outlineLevel="1"/>
    <col min="12" max="12" width="46.5" hidden="1" customWidth="1" outlineLevel="1"/>
    <col min="13" max="13" width="13.83203125" hidden="1" customWidth="1" outlineLevel="1"/>
    <col min="14" max="14" width="13.1640625" hidden="1" customWidth="1" outlineLevel="1"/>
    <col min="15" max="15" width="23.5" hidden="1" customWidth="1" outlineLevel="1"/>
    <col min="16" max="16" width="23" hidden="1" customWidth="1" outlineLevel="1"/>
    <col min="17" max="17" width="23.5" hidden="1" customWidth="1" outlineLevel="1"/>
    <col min="18" max="18" width="7.5" hidden="1" customWidth="1" outlineLevel="1"/>
    <col min="19" max="19" width="23.5" hidden="1" customWidth="1" outlineLevel="1"/>
    <col min="20" max="20" width="28.5" hidden="1" customWidth="1" outlineLevel="1"/>
    <col min="21" max="21" width="23.83203125" hidden="1" customWidth="1" outlineLevel="1"/>
    <col min="22" max="22" width="22.5" hidden="1" customWidth="1" outlineLevel="1"/>
    <col min="23" max="23" width="23.5" hidden="1" customWidth="1" outlineLevel="1"/>
    <col min="24" max="24" width="29.5" hidden="1" customWidth="1" outlineLevel="1"/>
    <col min="25" max="25" width="15.5" hidden="1" customWidth="1" outlineLevel="1"/>
    <col min="26" max="26" width="20.1640625" customWidth="1"/>
    <col min="27" max="27" width="20.83203125" customWidth="1"/>
    <col min="28" max="28" width="16.5" customWidth="1"/>
    <col min="29" max="29" width="25" customWidth="1"/>
  </cols>
  <sheetData>
    <row r="1" spans="1:29" ht="13.5" customHeight="1" x14ac:dyDescent="0.2">
      <c r="A1" s="20" t="s">
        <v>108</v>
      </c>
      <c r="B1" s="20"/>
      <c r="C1" s="20" t="s">
        <v>401</v>
      </c>
      <c r="D1" s="21" t="s">
        <v>402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111</v>
      </c>
      <c r="V1" s="19" t="s">
        <v>112</v>
      </c>
      <c r="W1" s="19" t="s">
        <v>113</v>
      </c>
      <c r="X1" s="19"/>
      <c r="Y1" s="19"/>
      <c r="Z1" s="19"/>
      <c r="AA1" s="19"/>
      <c r="AB1" s="19"/>
      <c r="AC1" s="19"/>
    </row>
    <row r="2" spans="1:29" ht="13.5" customHeight="1" x14ac:dyDescent="0.2">
      <c r="A2" s="7" t="s">
        <v>8</v>
      </c>
      <c r="B2" s="23"/>
      <c r="C2" s="94">
        <v>4</v>
      </c>
      <c r="D2" s="25"/>
      <c r="E2" s="19"/>
      <c r="F2" s="22"/>
      <c r="G2" s="19"/>
      <c r="H2" s="19"/>
      <c r="I2" s="19"/>
      <c r="J2" s="22"/>
      <c r="K2" s="22" t="s">
        <v>115</v>
      </c>
      <c r="L2" s="22"/>
      <c r="M2" s="22"/>
      <c r="N2" s="22"/>
      <c r="O2" s="22"/>
      <c r="P2" s="22"/>
      <c r="Q2" s="22"/>
      <c r="R2" s="22"/>
      <c r="S2" s="22"/>
      <c r="T2" s="7" t="s">
        <v>8</v>
      </c>
      <c r="U2" s="19" t="e">
        <f>U15+#REF!</f>
        <v>#REF!</v>
      </c>
      <c r="V2" s="26" t="e">
        <f t="shared" ref="V2:V12" si="0">U2/D2</f>
        <v>#REF!</v>
      </c>
      <c r="W2" s="26">
        <f>COUNTIF($S$15:$S$199,"*Chatswood*")</f>
        <v>5</v>
      </c>
      <c r="X2" s="19"/>
      <c r="Y2" s="19"/>
      <c r="Z2" s="19"/>
      <c r="AA2" s="19"/>
      <c r="AB2" s="19"/>
      <c r="AC2" s="19"/>
    </row>
    <row r="3" spans="1:29" ht="13.5" customHeight="1" x14ac:dyDescent="0.2">
      <c r="A3" s="10" t="s">
        <v>10</v>
      </c>
      <c r="B3" s="27"/>
      <c r="C3" s="95">
        <v>1</v>
      </c>
      <c r="D3" s="29"/>
      <c r="E3" s="19"/>
      <c r="F3" s="19"/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19">
        <f>U17</f>
        <v>0</v>
      </c>
      <c r="V3" s="26" t="e">
        <f t="shared" si="0"/>
        <v>#DIV/0!</v>
      </c>
      <c r="W3" s="26">
        <f>COUNTIF($S$15:$S$199,"*Hornsby*")</f>
        <v>4</v>
      </c>
      <c r="X3" s="19"/>
      <c r="Y3" s="19"/>
      <c r="Z3" s="19"/>
      <c r="AA3" s="19"/>
      <c r="AB3" s="19"/>
      <c r="AC3" s="19"/>
    </row>
    <row r="4" spans="1:29" ht="13.5" customHeight="1" x14ac:dyDescent="0.2">
      <c r="A4" s="12" t="s">
        <v>12</v>
      </c>
      <c r="B4" s="30"/>
      <c r="C4" s="95">
        <v>3</v>
      </c>
      <c r="D4" s="29"/>
      <c r="E4" s="19"/>
      <c r="F4" s="19"/>
      <c r="G4" s="19"/>
      <c r="H4" s="19"/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19">
        <f>SUM(U18:U19)</f>
        <v>0</v>
      </c>
      <c r="V4" s="26" t="e">
        <f t="shared" si="0"/>
        <v>#DIV/0!</v>
      </c>
      <c r="W4" s="26">
        <f>COUNTIF($S$15:$S$199,"*KWP*")</f>
        <v>8</v>
      </c>
      <c r="X4" s="19"/>
      <c r="Y4" s="19"/>
      <c r="Z4" s="19"/>
      <c r="AA4" s="19"/>
      <c r="AB4" s="19"/>
      <c r="AC4" s="19"/>
    </row>
    <row r="5" spans="1:29" ht="13.5" customHeight="1" x14ac:dyDescent="0.2">
      <c r="A5" s="11" t="s">
        <v>14</v>
      </c>
      <c r="B5" s="32"/>
      <c r="C5" s="95">
        <v>2</v>
      </c>
      <c r="D5" s="29"/>
      <c r="E5" s="19"/>
      <c r="F5" s="19"/>
      <c r="G5" s="19"/>
      <c r="H5" s="19"/>
      <c r="I5" s="19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19" t="e">
        <f>U20+#REF!</f>
        <v>#REF!</v>
      </c>
      <c r="V5" s="26" t="e">
        <f t="shared" si="0"/>
        <v>#REF!</v>
      </c>
      <c r="W5" s="26">
        <f>COUNTIF($S$15:$S$199,"*Lane Cove*")</f>
        <v>6</v>
      </c>
      <c r="X5" s="19"/>
      <c r="Y5" s="19"/>
      <c r="Z5" s="19"/>
      <c r="AA5" s="19"/>
      <c r="AB5" s="19"/>
      <c r="AC5" s="19"/>
    </row>
    <row r="6" spans="1:29" ht="13.5" customHeight="1" x14ac:dyDescent="0.2">
      <c r="A6" s="14" t="s">
        <v>16</v>
      </c>
      <c r="B6" s="33"/>
      <c r="C6" s="95">
        <v>2</v>
      </c>
      <c r="D6" s="29"/>
      <c r="E6" s="19"/>
      <c r="F6" s="19"/>
      <c r="G6" s="19"/>
      <c r="H6" s="19"/>
      <c r="I6" s="19"/>
      <c r="J6" s="18" t="s">
        <v>28</v>
      </c>
      <c r="K6" s="19" t="s">
        <v>119</v>
      </c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19">
        <f>U23+U24</f>
        <v>0</v>
      </c>
      <c r="V6" s="26" t="e">
        <f t="shared" si="0"/>
        <v>#DIV/0!</v>
      </c>
      <c r="W6" s="26">
        <f>COUNTIF($S$15:$S$199,"*Lindfield*")</f>
        <v>5</v>
      </c>
      <c r="X6" s="19"/>
      <c r="Y6" s="19"/>
      <c r="Z6" s="19"/>
      <c r="AA6" s="19"/>
      <c r="AB6" s="19"/>
      <c r="AC6" s="19"/>
    </row>
    <row r="7" spans="1:29" ht="13.5" customHeight="1" x14ac:dyDescent="0.2">
      <c r="A7" s="15" t="s">
        <v>18</v>
      </c>
      <c r="B7" s="34"/>
      <c r="C7" s="95">
        <v>1</v>
      </c>
      <c r="D7" s="29"/>
      <c r="E7" s="19"/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19">
        <f>U25</f>
        <v>0</v>
      </c>
      <c r="V7" s="26" t="e">
        <f t="shared" si="0"/>
        <v>#DIV/0!</v>
      </c>
      <c r="W7" s="26">
        <f>COUNTIF($S$15:$S$199,"*Roseville*")</f>
        <v>6</v>
      </c>
      <c r="X7" s="19"/>
      <c r="Y7" s="19"/>
      <c r="Z7" s="19"/>
      <c r="AA7" s="19"/>
      <c r="AB7" s="19"/>
      <c r="AC7" s="19"/>
    </row>
    <row r="8" spans="1:29" ht="13.5" customHeight="1" x14ac:dyDescent="0.2">
      <c r="A8" s="13" t="s">
        <v>20</v>
      </c>
      <c r="B8" s="35"/>
      <c r="C8" s="95">
        <v>1</v>
      </c>
      <c r="D8" s="29"/>
      <c r="E8" s="19"/>
      <c r="F8" s="19"/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19" t="e">
        <f>#REF!</f>
        <v>#REF!</v>
      </c>
      <c r="V8" s="26" t="e">
        <f t="shared" si="0"/>
        <v>#REF!</v>
      </c>
      <c r="W8" s="26">
        <f>COUNTIF($S$15:$S$199,"*St Ives*")</f>
        <v>6</v>
      </c>
      <c r="X8" s="19"/>
      <c r="Y8" s="19"/>
      <c r="Z8" s="19"/>
      <c r="AA8" s="19"/>
      <c r="AB8" s="19"/>
      <c r="AC8" s="19"/>
    </row>
    <row r="9" spans="1:29" ht="13.5" customHeight="1" x14ac:dyDescent="0.2">
      <c r="A9" s="17" t="s">
        <v>22</v>
      </c>
      <c r="B9" s="36"/>
      <c r="C9" s="95">
        <v>2</v>
      </c>
      <c r="D9" s="29"/>
      <c r="E9" s="19"/>
      <c r="F9" s="19"/>
      <c r="G9" s="19"/>
      <c r="H9" s="19"/>
      <c r="I9" s="19"/>
      <c r="J9" s="22" t="s">
        <v>123</v>
      </c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19">
        <f>SUM(U27:U30)</f>
        <v>0</v>
      </c>
      <c r="V9" s="26" t="e">
        <f t="shared" si="0"/>
        <v>#DIV/0!</v>
      </c>
      <c r="W9" s="26">
        <f>COUNTIF($S$15:$S$199,"*Wahroonga*")</f>
        <v>5</v>
      </c>
      <c r="X9" s="19"/>
      <c r="Y9" s="19"/>
      <c r="Z9" s="19"/>
      <c r="AA9" s="19"/>
      <c r="AB9" s="19"/>
      <c r="AC9" s="19"/>
    </row>
    <row r="10" spans="1:29" ht="13.5" customHeight="1" x14ac:dyDescent="0.2">
      <c r="A10" s="16" t="s">
        <v>24</v>
      </c>
      <c r="B10" s="37"/>
      <c r="C10" s="95">
        <v>2</v>
      </c>
      <c r="D10" s="29"/>
      <c r="E10" s="22"/>
      <c r="F10" s="22"/>
      <c r="G10" s="19"/>
      <c r="H10" s="19"/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19">
        <f>SUM(U31)</f>
        <v>0</v>
      </c>
      <c r="V10" s="26" t="e">
        <f t="shared" si="0"/>
        <v>#DIV/0!</v>
      </c>
      <c r="W10" s="26">
        <f>COUNTIF($S$15:$S$199,"*Hunters Hill*")</f>
        <v>7</v>
      </c>
      <c r="X10" s="19"/>
      <c r="Y10" s="19"/>
      <c r="Z10" s="19"/>
      <c r="AA10" s="19"/>
      <c r="AB10" s="19"/>
      <c r="AC10" s="19"/>
    </row>
    <row r="11" spans="1:29" ht="13.5" customHeight="1" x14ac:dyDescent="0.2">
      <c r="A11" s="9" t="s">
        <v>26</v>
      </c>
      <c r="B11" s="38"/>
      <c r="C11" s="95">
        <v>4</v>
      </c>
      <c r="D11" s="29"/>
      <c r="E11" s="19"/>
      <c r="F11" s="19"/>
      <c r="G11" s="22"/>
      <c r="H11" s="19"/>
      <c r="I11" s="1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19">
        <f>SUM(U32:U33)</f>
        <v>0</v>
      </c>
      <c r="V11" s="26" t="e">
        <f t="shared" si="0"/>
        <v>#DIV/0!</v>
      </c>
      <c r="W11" s="26">
        <f>COUNTIF($S$15:$S$199,"*Mosman*")</f>
        <v>4</v>
      </c>
      <c r="X11" s="19"/>
      <c r="Y11" s="19"/>
      <c r="Z11" s="19"/>
      <c r="AA11" s="19"/>
      <c r="AB11" s="19"/>
      <c r="AC11" s="19"/>
    </row>
    <row r="12" spans="1:29" ht="13.5" customHeight="1" x14ac:dyDescent="0.2">
      <c r="A12" s="18" t="s">
        <v>28</v>
      </c>
      <c r="B12" s="39"/>
      <c r="C12" s="95">
        <v>1</v>
      </c>
      <c r="D12" s="29"/>
      <c r="E12" s="19"/>
      <c r="F12" s="19"/>
      <c r="G12" s="19"/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19" t="e">
        <f>U36+U37+#REF!</f>
        <v>#REF!</v>
      </c>
      <c r="V12" s="26" t="e">
        <f t="shared" si="0"/>
        <v>#REF!</v>
      </c>
      <c r="W12" s="26">
        <f>COUNTIF($S$15:$S$199,"*Norths Pirates*")</f>
        <v>7</v>
      </c>
      <c r="X12" s="19"/>
      <c r="Y12" s="19"/>
      <c r="Z12" s="19"/>
      <c r="AA12" s="19"/>
      <c r="AB12" s="19"/>
      <c r="AC12" s="19"/>
    </row>
    <row r="13" spans="1:29" ht="13.5" customHeight="1" x14ac:dyDescent="0.2">
      <c r="A13" s="19"/>
      <c r="B13" s="19"/>
      <c r="C13" s="19">
        <f>SUM(C2:C12)</f>
        <v>23</v>
      </c>
      <c r="D13" s="19"/>
      <c r="E13" s="19"/>
      <c r="F13" s="19"/>
      <c r="G13" s="19"/>
      <c r="H13" s="144" t="s">
        <v>127</v>
      </c>
      <c r="I13" s="145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3.5" customHeight="1" x14ac:dyDescent="0.2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 t="s">
        <v>142</v>
      </c>
      <c r="R14" s="42" t="s">
        <v>143</v>
      </c>
      <c r="S14" s="42" t="s">
        <v>144</v>
      </c>
      <c r="T14" s="40" t="s">
        <v>145</v>
      </c>
      <c r="U14" s="40" t="s">
        <v>146</v>
      </c>
      <c r="V14" s="40" t="s">
        <v>147</v>
      </c>
      <c r="W14" s="40" t="s">
        <v>148</v>
      </c>
      <c r="X14" s="40" t="s">
        <v>149</v>
      </c>
      <c r="Y14" s="40" t="s">
        <v>150</v>
      </c>
      <c r="Z14" s="40"/>
      <c r="AA14" s="40"/>
      <c r="AB14" s="40"/>
      <c r="AC14" s="40"/>
    </row>
    <row r="15" spans="1:29" ht="12" customHeight="1" x14ac:dyDescent="0.2">
      <c r="A15" s="43" t="s">
        <v>151</v>
      </c>
      <c r="B15" s="43" t="s">
        <v>151</v>
      </c>
      <c r="C15" s="44">
        <v>43568</v>
      </c>
      <c r="D15" s="11" t="s">
        <v>14</v>
      </c>
      <c r="E15" s="19" t="s">
        <v>403</v>
      </c>
      <c r="F15" s="9" t="s">
        <v>26</v>
      </c>
      <c r="G15" s="19" t="s">
        <v>403</v>
      </c>
      <c r="H15" s="45"/>
      <c r="I15" s="46"/>
      <c r="J15" s="47" t="str">
        <f>D15&amp;E15</f>
        <v>Lane CoveU9A</v>
      </c>
      <c r="K15" s="47" t="str">
        <f>F15&amp;G15</f>
        <v>MosmanU9A</v>
      </c>
      <c r="L15" s="19" t="str">
        <f>J15&amp;" V " &amp; K15</f>
        <v>Lane CoveU9A V MosmanU9A</v>
      </c>
      <c r="M15" s="19">
        <f>COUNTIF($L$15:$L$170,L15)</f>
        <v>1</v>
      </c>
      <c r="N15" s="48" t="s">
        <v>370</v>
      </c>
      <c r="O15" s="49" t="str">
        <f>D15&amp;B15</f>
        <v>Lane CoveRound 1</v>
      </c>
      <c r="P15" s="49" t="str">
        <f>F15&amp;B15</f>
        <v>MosmanRound 1</v>
      </c>
      <c r="Q15" s="19" t="s">
        <v>7</v>
      </c>
      <c r="R15" s="19">
        <f>COUNTIF($P$15:$P$209,Q15)</f>
        <v>1</v>
      </c>
      <c r="S15" s="19">
        <f>IF(R15&lt;&gt;0,0,Q15)</f>
        <v>0</v>
      </c>
      <c r="T15" s="7" t="s">
        <v>371</v>
      </c>
      <c r="U15" s="19">
        <f>COUNTIF($J$15:$J$170,T15)</f>
        <v>0</v>
      </c>
      <c r="V15" s="19">
        <f>COUNTIFS($J$15:$J$170,$T15,$N$15:$N$170,"sat")+COUNTIFS($K$15:$K$170,$T15,$N$15:$N$170,"sat")</f>
        <v>0</v>
      </c>
      <c r="W15" s="19">
        <f>COUNTIFS($J$15:$J$170,$T15,$N$15:$N$170,"sun")+COUNTIFS($K$15:$K$170,$T15,$N$15:$N$170,"sun")</f>
        <v>0</v>
      </c>
      <c r="X15" s="19">
        <f>COUNTIFS($J$15:$J$170,$T15,$N$15:$N$170,"fri")+COUNTIFS($K$15:$K$170,$T15,$N$15:$N$170,"fri")</f>
        <v>0</v>
      </c>
      <c r="Y15" s="19">
        <f>SUM(V15:X15)</f>
        <v>0</v>
      </c>
      <c r="Z15" s="19"/>
      <c r="AA15" s="19"/>
      <c r="AB15" s="19"/>
      <c r="AC15" s="19"/>
    </row>
    <row r="16" spans="1:29" ht="12" customHeight="1" x14ac:dyDescent="0.2">
      <c r="A16" s="43"/>
      <c r="B16" s="43" t="s">
        <v>151</v>
      </c>
      <c r="C16" s="44"/>
      <c r="D16" s="11" t="s">
        <v>14</v>
      </c>
      <c r="E16" s="19" t="s">
        <v>404</v>
      </c>
      <c r="F16" s="9" t="s">
        <v>26</v>
      </c>
      <c r="G16" s="19" t="s">
        <v>404</v>
      </c>
      <c r="H16" s="45"/>
      <c r="I16" s="46"/>
      <c r="J16" s="47"/>
      <c r="K16" s="47"/>
      <c r="L16" s="19"/>
      <c r="M16" s="19"/>
      <c r="N16" s="48"/>
      <c r="O16" s="49"/>
      <c r="P16" s="49"/>
      <c r="Q16" s="19"/>
      <c r="R16" s="19"/>
      <c r="S16" s="19"/>
      <c r="T16" s="7"/>
      <c r="U16" s="19"/>
      <c r="V16" s="19"/>
      <c r="W16" s="19"/>
      <c r="X16" s="19"/>
      <c r="Y16" s="19"/>
      <c r="Z16" s="19"/>
      <c r="AA16" s="19"/>
      <c r="AB16" s="19"/>
      <c r="AC16" s="19"/>
    </row>
    <row r="17" spans="1:25" ht="13.5" customHeight="1" x14ac:dyDescent="0.2">
      <c r="A17" s="43"/>
      <c r="B17" s="43" t="s">
        <v>151</v>
      </c>
      <c r="C17" s="44"/>
      <c r="D17" s="16" t="s">
        <v>24</v>
      </c>
      <c r="E17" s="19" t="s">
        <v>403</v>
      </c>
      <c r="F17" s="9" t="s">
        <v>26</v>
      </c>
      <c r="G17" s="19" t="s">
        <v>405</v>
      </c>
      <c r="H17" s="45"/>
      <c r="I17" s="46"/>
      <c r="J17" s="47" t="str">
        <f t="shared" ref="J17:J20" si="1">D17&amp;E17</f>
        <v>Hunters HillU9A</v>
      </c>
      <c r="K17" s="47" t="str">
        <f t="shared" ref="K17:K19" si="2">F17&amp;G17</f>
        <v>MosmanU9C</v>
      </c>
      <c r="L17" s="19" t="str">
        <f t="shared" ref="L17:L20" si="3">J17&amp;" V " &amp; K17</f>
        <v>Hunters HillU9A V MosmanU9C</v>
      </c>
      <c r="M17" s="19">
        <f t="shared" ref="M17:M20" si="4">COUNTIF($L$15:$L$170,L17)</f>
        <v>1</v>
      </c>
      <c r="N17" s="48" t="s">
        <v>370</v>
      </c>
      <c r="O17" s="49" t="str">
        <f t="shared" ref="O17:O20" si="5">D17&amp;B17</f>
        <v>Hunters HillRound 1</v>
      </c>
      <c r="P17" s="49" t="str">
        <f t="shared" ref="P17:P19" si="6">F17&amp;B17</f>
        <v>MosmanRound 1</v>
      </c>
      <c r="Q17" s="19" t="s">
        <v>11</v>
      </c>
      <c r="R17" s="19">
        <f t="shared" ref="R17:R20" si="7">COUNTIF($P$15:$P$209,Q17)</f>
        <v>0</v>
      </c>
      <c r="S17" s="19" t="str">
        <f t="shared" ref="S17:S20" si="8">IF(R17&lt;&gt;0,0,Q17)</f>
        <v>Lane CoveRound 1</v>
      </c>
      <c r="T17" s="10" t="s">
        <v>372</v>
      </c>
      <c r="U17" s="19">
        <f t="shared" ref="U17:U20" si="9">COUNTIF($J$15:$J$170,T17)</f>
        <v>0</v>
      </c>
      <c r="V17" s="19">
        <f t="shared" ref="V17:V20" si="10">COUNTIFS($J$15:$J$170,$T17,$N$15:$N$170,"sat")+COUNTIFS($K$15:$K$170,$T17,$N$15:$N$170,"sat")</f>
        <v>0</v>
      </c>
      <c r="W17" s="19">
        <f t="shared" ref="W17:W20" si="11">COUNTIFS($J$15:$J$170,$T17,$N$15:$N$170,"sun")+COUNTIFS($K$15:$K$170,$T17,$N$15:$N$170,"sun")</f>
        <v>0</v>
      </c>
      <c r="X17" s="19">
        <f t="shared" ref="X17:X20" si="12">COUNTIFS($J$15:$J$170,$T17,$N$15:$N$170,"fri")+COUNTIFS($K$15:$K$170,$T17,$N$15:$N$170,"fri")</f>
        <v>0</v>
      </c>
      <c r="Y17" s="19">
        <f t="shared" ref="Y17:Y20" si="13">SUM(V17:X17)</f>
        <v>0</v>
      </c>
    </row>
    <row r="18" spans="1:25" ht="13.5" customHeight="1" x14ac:dyDescent="0.2">
      <c r="A18" s="43"/>
      <c r="B18" s="43" t="s">
        <v>151</v>
      </c>
      <c r="C18" s="44"/>
      <c r="D18" s="16" t="s">
        <v>24</v>
      </c>
      <c r="E18" s="19" t="s">
        <v>404</v>
      </c>
      <c r="F18" s="9" t="s">
        <v>26</v>
      </c>
      <c r="G18" s="19" t="s">
        <v>406</v>
      </c>
      <c r="H18" s="45"/>
      <c r="I18" s="46"/>
      <c r="J18" s="47" t="str">
        <f t="shared" si="1"/>
        <v>Hunters HillU9B</v>
      </c>
      <c r="K18" s="47" t="str">
        <f t="shared" si="2"/>
        <v>MosmanU9D</v>
      </c>
      <c r="L18" s="19" t="str">
        <f t="shared" si="3"/>
        <v>Hunters HillU9B V MosmanU9D</v>
      </c>
      <c r="M18" s="19">
        <f t="shared" si="4"/>
        <v>1</v>
      </c>
      <c r="N18" s="48" t="s">
        <v>370</v>
      </c>
      <c r="O18" s="49" t="str">
        <f t="shared" si="5"/>
        <v>Hunters HillRound 1</v>
      </c>
      <c r="P18" s="49" t="str">
        <f t="shared" si="6"/>
        <v>MosmanRound 1</v>
      </c>
      <c r="Q18" s="19" t="s">
        <v>168</v>
      </c>
      <c r="R18" s="19">
        <f t="shared" si="7"/>
        <v>1</v>
      </c>
      <c r="S18" s="19">
        <f t="shared" si="8"/>
        <v>0</v>
      </c>
      <c r="T18" s="12" t="s">
        <v>374</v>
      </c>
      <c r="U18" s="19">
        <f t="shared" si="9"/>
        <v>0</v>
      </c>
      <c r="V18" s="19">
        <f t="shared" si="10"/>
        <v>0</v>
      </c>
      <c r="W18" s="19">
        <f t="shared" si="11"/>
        <v>0</v>
      </c>
      <c r="X18" s="19">
        <f t="shared" si="12"/>
        <v>0</v>
      </c>
      <c r="Y18" s="19">
        <f t="shared" si="13"/>
        <v>0</v>
      </c>
    </row>
    <row r="19" spans="1:25" ht="13.5" customHeight="1" x14ac:dyDescent="0.2">
      <c r="A19" s="43"/>
      <c r="B19" s="43" t="s">
        <v>151</v>
      </c>
      <c r="C19" s="44"/>
      <c r="D19" s="14" t="s">
        <v>16</v>
      </c>
      <c r="E19" s="19" t="s">
        <v>403</v>
      </c>
      <c r="F19" s="7" t="s">
        <v>8</v>
      </c>
      <c r="G19" s="19" t="s">
        <v>403</v>
      </c>
      <c r="H19" s="45"/>
      <c r="I19" s="46"/>
      <c r="J19" s="47" t="str">
        <f t="shared" si="1"/>
        <v>LindfieldU9A</v>
      </c>
      <c r="K19" s="47" t="str">
        <f t="shared" si="2"/>
        <v>ChatswoodU9A</v>
      </c>
      <c r="L19" s="19" t="str">
        <f t="shared" si="3"/>
        <v>LindfieldU9A V ChatswoodU9A</v>
      </c>
      <c r="M19" s="19">
        <f t="shared" si="4"/>
        <v>1</v>
      </c>
      <c r="N19" s="48" t="s">
        <v>370</v>
      </c>
      <c r="O19" s="49" t="str">
        <f t="shared" si="5"/>
        <v>LindfieldRound 1</v>
      </c>
      <c r="P19" s="49" t="str">
        <f t="shared" si="6"/>
        <v>ChatswoodRound 1</v>
      </c>
      <c r="Q19" s="19" t="s">
        <v>15</v>
      </c>
      <c r="R19" s="19">
        <f t="shared" si="7"/>
        <v>0</v>
      </c>
      <c r="S19" s="19" t="str">
        <f t="shared" si="8"/>
        <v>KWPRound 1</v>
      </c>
      <c r="T19" s="12" t="s">
        <v>377</v>
      </c>
      <c r="U19" s="19">
        <f t="shared" si="9"/>
        <v>0</v>
      </c>
      <c r="V19" s="19">
        <f t="shared" si="10"/>
        <v>0</v>
      </c>
      <c r="W19" s="19">
        <f t="shared" si="11"/>
        <v>0</v>
      </c>
      <c r="X19" s="19">
        <f t="shared" si="12"/>
        <v>0</v>
      </c>
      <c r="Y19" s="19">
        <f t="shared" si="13"/>
        <v>0</v>
      </c>
    </row>
    <row r="20" spans="1:25" ht="13.5" customHeight="1" x14ac:dyDescent="0.2">
      <c r="A20" s="43"/>
      <c r="B20" s="43" t="s">
        <v>151</v>
      </c>
      <c r="C20" s="44"/>
      <c r="D20" s="14" t="s">
        <v>16</v>
      </c>
      <c r="E20" s="19" t="s">
        <v>404</v>
      </c>
      <c r="F20" s="7" t="s">
        <v>8</v>
      </c>
      <c r="G20" s="19" t="s">
        <v>404</v>
      </c>
      <c r="H20" s="45"/>
      <c r="I20" s="46"/>
      <c r="J20" s="47" t="str">
        <f t="shared" si="1"/>
        <v>LindfieldU9B</v>
      </c>
      <c r="K20" s="47" t="e">
        <f>#REF!&amp;G20</f>
        <v>#REF!</v>
      </c>
      <c r="L20" s="19" t="e">
        <f t="shared" si="3"/>
        <v>#REF!</v>
      </c>
      <c r="M20" s="19">
        <f t="shared" si="4"/>
        <v>2</v>
      </c>
      <c r="N20" s="48" t="s">
        <v>370</v>
      </c>
      <c r="O20" s="49" t="str">
        <f t="shared" si="5"/>
        <v>LindfieldRound 1</v>
      </c>
      <c r="P20" s="49" t="e">
        <f>#REF!&amp;B20</f>
        <v>#REF!</v>
      </c>
      <c r="Q20" s="19" t="s">
        <v>21</v>
      </c>
      <c r="R20" s="19">
        <f t="shared" si="7"/>
        <v>0</v>
      </c>
      <c r="S20" s="19" t="str">
        <f t="shared" si="8"/>
        <v>Lane CoveRound 2</v>
      </c>
      <c r="T20" s="11" t="s">
        <v>378</v>
      </c>
      <c r="U20" s="19">
        <f t="shared" si="9"/>
        <v>0</v>
      </c>
      <c r="V20" s="19">
        <f t="shared" si="10"/>
        <v>0</v>
      </c>
      <c r="W20" s="19">
        <f t="shared" si="11"/>
        <v>0</v>
      </c>
      <c r="X20" s="19">
        <f t="shared" si="12"/>
        <v>0</v>
      </c>
      <c r="Y20" s="19">
        <f t="shared" si="13"/>
        <v>0</v>
      </c>
    </row>
    <row r="21" spans="1:25" ht="13.5" customHeight="1" x14ac:dyDescent="0.2">
      <c r="A21" s="43"/>
      <c r="B21" s="43" t="s">
        <v>151</v>
      </c>
      <c r="C21" s="44"/>
      <c r="D21" s="10" t="s">
        <v>10</v>
      </c>
      <c r="E21" s="19" t="s">
        <v>403</v>
      </c>
      <c r="F21" s="7" t="s">
        <v>8</v>
      </c>
      <c r="G21" s="19" t="s">
        <v>405</v>
      </c>
      <c r="H21" s="19"/>
      <c r="I21" s="46"/>
      <c r="J21" s="47"/>
      <c r="K21" s="47"/>
      <c r="L21" s="19"/>
      <c r="M21" s="19"/>
      <c r="N21" s="48"/>
      <c r="O21" s="49"/>
      <c r="P21" s="49"/>
      <c r="Q21" s="19"/>
      <c r="R21" s="19"/>
      <c r="S21" s="19"/>
      <c r="T21" s="11"/>
      <c r="U21" s="19"/>
      <c r="V21" s="19"/>
      <c r="W21" s="19"/>
      <c r="X21" s="19"/>
      <c r="Y21" s="19"/>
    </row>
    <row r="22" spans="1:25" ht="13.5" customHeight="1" x14ac:dyDescent="0.2">
      <c r="A22" s="43"/>
      <c r="B22" s="43"/>
      <c r="C22" s="44"/>
      <c r="D22" s="7" t="s">
        <v>8</v>
      </c>
      <c r="E22" s="19" t="s">
        <v>406</v>
      </c>
      <c r="F22" s="98" t="s">
        <v>380</v>
      </c>
      <c r="G22" s="19"/>
      <c r="H22" s="19"/>
      <c r="I22" s="46"/>
      <c r="J22" s="47"/>
      <c r="K22" s="47"/>
      <c r="L22" s="19"/>
      <c r="M22" s="19"/>
      <c r="N22" s="48"/>
      <c r="O22" s="49"/>
      <c r="P22" s="49"/>
      <c r="Q22" s="19"/>
      <c r="R22" s="19"/>
      <c r="S22" s="19"/>
      <c r="T22" s="11"/>
      <c r="U22" s="19"/>
      <c r="V22" s="19"/>
      <c r="W22" s="19"/>
      <c r="X22" s="19"/>
      <c r="Y22" s="19"/>
    </row>
    <row r="23" spans="1:25" ht="13.5" customHeight="1" x14ac:dyDescent="0.2">
      <c r="A23" s="43"/>
      <c r="B23" s="43" t="s">
        <v>151</v>
      </c>
      <c r="C23" s="44"/>
      <c r="D23" s="13" t="s">
        <v>20</v>
      </c>
      <c r="E23" s="19" t="s">
        <v>403</v>
      </c>
      <c r="F23" s="15" t="s">
        <v>18</v>
      </c>
      <c r="G23" s="19" t="s">
        <v>403</v>
      </c>
      <c r="H23" s="45"/>
      <c r="I23" s="46"/>
      <c r="J23" s="47" t="str">
        <f t="shared" ref="J23:J25" si="14">D23&amp;E23</f>
        <v>St IvesU9A</v>
      </c>
      <c r="K23" s="47" t="str">
        <f t="shared" ref="K23:K25" si="15">F23&amp;G23</f>
        <v>RosevilleU9A</v>
      </c>
      <c r="L23" s="19" t="str">
        <f t="shared" ref="L23:L25" si="16">J23&amp;" V " &amp; K23</f>
        <v>St IvesU9A V RosevilleU9A</v>
      </c>
      <c r="M23" s="19">
        <f t="shared" ref="M23:M25" si="17">COUNTIF($L$15:$L$170,L23)</f>
        <v>1</v>
      </c>
      <c r="N23" s="48" t="s">
        <v>370</v>
      </c>
      <c r="O23" s="49" t="str">
        <f t="shared" ref="O23:O25" si="18">D23&amp;B23</f>
        <v>St IvesRound 1</v>
      </c>
      <c r="P23" s="49" t="str">
        <f t="shared" ref="P23:P25" si="19">F23&amp;B23</f>
        <v>RosevilleRound 1</v>
      </c>
      <c r="Q23" s="19" t="s">
        <v>25</v>
      </c>
      <c r="R23" s="19">
        <f t="shared" ref="R23:R25" si="20">COUNTIF($P$15:$P$209,Q23)</f>
        <v>0</v>
      </c>
      <c r="S23" s="19" t="str">
        <f t="shared" ref="S23:S25" si="21">IF(R23&lt;&gt;0,0,Q23)</f>
        <v>Norths PiratesRound 2</v>
      </c>
      <c r="T23" s="14" t="s">
        <v>381</v>
      </c>
      <c r="U23" s="19">
        <f t="shared" ref="U23:U25" si="22">COUNTIF($J$15:$J$170,T23)</f>
        <v>0</v>
      </c>
      <c r="V23" s="19">
        <f t="shared" ref="V23:V25" si="23">COUNTIFS($J$15:$J$170,$T23,$N$15:$N$170,"sat")+COUNTIFS($K$15:$K$170,$T23,$N$15:$N$170,"sat")</f>
        <v>0</v>
      </c>
      <c r="W23" s="19">
        <f t="shared" ref="W23:W25" si="24">COUNTIFS($J$15:$J$170,$T23,$N$15:$N$170,"sun")+COUNTIFS($K$15:$K$170,$T23,$N$15:$N$170,"sun")</f>
        <v>0</v>
      </c>
      <c r="X23" s="19">
        <f t="shared" ref="X23:X25" si="25">COUNTIFS($J$15:$J$170,$T23,$N$15:$N$170,"fri")+COUNTIFS($K$15:$K$170,$T23,$N$15:$N$170,"fri")</f>
        <v>0</v>
      </c>
      <c r="Y23" s="19">
        <f t="shared" ref="Y23:Y25" si="26">SUM(V23:X23)</f>
        <v>0</v>
      </c>
    </row>
    <row r="24" spans="1:25" ht="13.5" customHeight="1" x14ac:dyDescent="0.2">
      <c r="A24" s="43"/>
      <c r="B24" s="43" t="s">
        <v>151</v>
      </c>
      <c r="C24" s="44">
        <v>43583</v>
      </c>
      <c r="D24" s="12" t="s">
        <v>12</v>
      </c>
      <c r="E24" s="19" t="s">
        <v>403</v>
      </c>
      <c r="F24" s="18" t="s">
        <v>28</v>
      </c>
      <c r="G24" s="19" t="s">
        <v>403</v>
      </c>
      <c r="H24" s="45"/>
      <c r="I24" s="46"/>
      <c r="J24" s="47" t="str">
        <f t="shared" si="14"/>
        <v>KWPU9A</v>
      </c>
      <c r="K24" s="47" t="str">
        <f t="shared" si="15"/>
        <v>Norths PiratesU9A</v>
      </c>
      <c r="L24" s="19" t="str">
        <f t="shared" si="16"/>
        <v>KWPU9A V Norths PiratesU9A</v>
      </c>
      <c r="M24" s="19">
        <f t="shared" si="17"/>
        <v>1</v>
      </c>
      <c r="N24" s="47" t="s">
        <v>382</v>
      </c>
      <c r="O24" s="49" t="str">
        <f t="shared" si="18"/>
        <v>KWPRound 1</v>
      </c>
      <c r="P24" s="49" t="str">
        <f t="shared" si="19"/>
        <v>Norths PiratesRound 1</v>
      </c>
      <c r="Q24" s="19" t="s">
        <v>27</v>
      </c>
      <c r="R24" s="19">
        <f t="shared" si="20"/>
        <v>4</v>
      </c>
      <c r="S24" s="19">
        <f t="shared" si="21"/>
        <v>0</v>
      </c>
      <c r="T24" s="14" t="s">
        <v>383</v>
      </c>
      <c r="U24" s="19">
        <f t="shared" si="22"/>
        <v>0</v>
      </c>
      <c r="V24" s="19">
        <f t="shared" si="23"/>
        <v>0</v>
      </c>
      <c r="W24" s="19">
        <f t="shared" si="24"/>
        <v>0</v>
      </c>
      <c r="X24" s="19">
        <f t="shared" si="25"/>
        <v>0</v>
      </c>
      <c r="Y24" s="19">
        <f t="shared" si="26"/>
        <v>0</v>
      </c>
    </row>
    <row r="25" spans="1:25" ht="13.5" customHeight="1" x14ac:dyDescent="0.2">
      <c r="A25" s="43"/>
      <c r="B25" s="43" t="s">
        <v>151</v>
      </c>
      <c r="C25" s="44"/>
      <c r="D25" s="12" t="s">
        <v>12</v>
      </c>
      <c r="E25" s="19" t="s">
        <v>404</v>
      </c>
      <c r="F25" s="17" t="s">
        <v>22</v>
      </c>
      <c r="G25" s="19" t="s">
        <v>403</v>
      </c>
      <c r="H25" s="45"/>
      <c r="I25" s="46"/>
      <c r="J25" s="47" t="str">
        <f t="shared" si="14"/>
        <v>KWPU9B</v>
      </c>
      <c r="K25" s="47" t="str">
        <f t="shared" si="15"/>
        <v>WahroongaU9A</v>
      </c>
      <c r="L25" s="19" t="str">
        <f t="shared" si="16"/>
        <v>KWPU9B V WahroongaU9A</v>
      </c>
      <c r="M25" s="19">
        <f t="shared" si="17"/>
        <v>1</v>
      </c>
      <c r="N25" s="47" t="s">
        <v>382</v>
      </c>
      <c r="O25" s="49" t="str">
        <f t="shared" si="18"/>
        <v>KWPRound 1</v>
      </c>
      <c r="P25" s="49" t="str">
        <f t="shared" si="19"/>
        <v>WahroongaRound 1</v>
      </c>
      <c r="Q25" s="19" t="s">
        <v>29</v>
      </c>
      <c r="R25" s="19">
        <f t="shared" si="20"/>
        <v>0</v>
      </c>
      <c r="S25" s="19" t="str">
        <f t="shared" si="21"/>
        <v>KWPRound 2</v>
      </c>
      <c r="T25" s="15" t="s">
        <v>384</v>
      </c>
      <c r="U25" s="19">
        <f t="shared" si="22"/>
        <v>0</v>
      </c>
      <c r="V25" s="19">
        <f t="shared" si="23"/>
        <v>0</v>
      </c>
      <c r="W25" s="19">
        <f t="shared" si="24"/>
        <v>0</v>
      </c>
      <c r="X25" s="19">
        <f t="shared" si="25"/>
        <v>0</v>
      </c>
      <c r="Y25" s="19">
        <f t="shared" si="26"/>
        <v>0</v>
      </c>
    </row>
    <row r="26" spans="1:25" ht="13.5" customHeight="1" x14ac:dyDescent="0.2">
      <c r="A26" s="43"/>
      <c r="B26" s="43"/>
      <c r="C26" s="44"/>
      <c r="D26" s="12" t="s">
        <v>12</v>
      </c>
      <c r="E26" s="19" t="s">
        <v>405</v>
      </c>
      <c r="F26" s="17" t="s">
        <v>22</v>
      </c>
      <c r="G26" s="19" t="s">
        <v>404</v>
      </c>
      <c r="H26" s="45"/>
      <c r="I26" s="46"/>
      <c r="J26" s="47"/>
      <c r="K26" s="47"/>
      <c r="L26" s="19"/>
      <c r="M26" s="19"/>
      <c r="N26" s="47"/>
      <c r="O26" s="49"/>
      <c r="P26" s="49"/>
      <c r="Q26" s="19"/>
      <c r="R26" s="19"/>
      <c r="S26" s="19"/>
      <c r="T26" s="15"/>
      <c r="U26" s="19"/>
      <c r="V26" s="19"/>
      <c r="W26" s="19"/>
      <c r="X26" s="19"/>
      <c r="Y26" s="19"/>
    </row>
    <row r="27" spans="1:25" ht="13.5" customHeight="1" x14ac:dyDescent="0.2">
      <c r="A27" s="43" t="s">
        <v>181</v>
      </c>
      <c r="B27" s="43" t="str">
        <f>A27</f>
        <v>Round 2</v>
      </c>
      <c r="C27" s="44">
        <v>43589</v>
      </c>
      <c r="D27" s="11" t="s">
        <v>14</v>
      </c>
      <c r="E27" s="19" t="s">
        <v>403</v>
      </c>
      <c r="F27" s="16" t="s">
        <v>24</v>
      </c>
      <c r="G27" s="19" t="s">
        <v>403</v>
      </c>
      <c r="H27" s="45"/>
      <c r="I27" s="46"/>
      <c r="J27" s="47" t="str">
        <f t="shared" ref="J27:J33" si="27">D27&amp;E27</f>
        <v>Lane CoveU9A</v>
      </c>
      <c r="K27" s="47" t="str">
        <f t="shared" ref="K27:K30" si="28">F27&amp;G27</f>
        <v>Hunters HillU9A</v>
      </c>
      <c r="L27" s="19" t="str">
        <f t="shared" ref="L27:L33" si="29">J27&amp;" V " &amp; K27</f>
        <v>Lane CoveU9A V Hunters HillU9A</v>
      </c>
      <c r="M27" s="19">
        <f t="shared" ref="M27:M33" si="30">COUNTIF($L$15:$L$170,L27)</f>
        <v>1</v>
      </c>
      <c r="N27" s="48" t="s">
        <v>370</v>
      </c>
      <c r="O27" s="49" t="str">
        <f t="shared" ref="O27:O33" si="31">D27&amp;B27</f>
        <v>Lane CoveRound 2</v>
      </c>
      <c r="P27" s="49" t="str">
        <f t="shared" ref="P27:P30" si="32">F27&amp;B27</f>
        <v>Hunters HillRound 2</v>
      </c>
      <c r="Q27" s="19" t="s">
        <v>33</v>
      </c>
      <c r="R27" s="19">
        <f t="shared" ref="R27:R33" si="33">COUNTIF($P$15:$P$209,Q27)</f>
        <v>0</v>
      </c>
      <c r="S27" s="19" t="str">
        <f t="shared" ref="S27:S33" si="34">IF(R27&lt;&gt;0,0,Q27)</f>
        <v>RosevilleRound 3</v>
      </c>
      <c r="T27" s="17" t="s">
        <v>385</v>
      </c>
      <c r="U27" s="19">
        <f t="shared" ref="U27:U33" si="35">COUNTIF($J$15:$J$170,T27)</f>
        <v>0</v>
      </c>
      <c r="V27" s="19">
        <f t="shared" ref="V27:V33" si="36">COUNTIFS($J$15:$J$170,$T27,$N$15:$N$170,"sat")+COUNTIFS($K$15:$K$170,$T27,$N$15:$N$170,"sat")</f>
        <v>0</v>
      </c>
      <c r="W27" s="19">
        <f t="shared" ref="W27:W33" si="37">COUNTIFS($J$15:$J$170,$T27,$N$15:$N$170,"sun")+COUNTIFS($K$15:$K$170,$T27,$N$15:$N$170,"sun")</f>
        <v>0</v>
      </c>
      <c r="X27" s="19">
        <f t="shared" ref="X27:X33" si="38">COUNTIFS($J$15:$J$170,$T27,$N$15:$N$170,"fri")+COUNTIFS($K$15:$K$170,$T27,$N$15:$N$170,"fri")</f>
        <v>0</v>
      </c>
      <c r="Y27" s="19">
        <f t="shared" ref="Y27:Y33" si="39">SUM(V27:X27)</f>
        <v>0</v>
      </c>
    </row>
    <row r="28" spans="1:25" ht="13.5" customHeight="1" x14ac:dyDescent="0.2">
      <c r="A28" s="43"/>
      <c r="B28" s="43" t="str">
        <f t="shared" ref="B28:B38" si="40">B27</f>
        <v>Round 2</v>
      </c>
      <c r="C28" s="44"/>
      <c r="D28" s="11" t="s">
        <v>14</v>
      </c>
      <c r="E28" s="19" t="s">
        <v>404</v>
      </c>
      <c r="F28" s="16" t="s">
        <v>24</v>
      </c>
      <c r="G28" s="19" t="s">
        <v>404</v>
      </c>
      <c r="H28" s="45"/>
      <c r="I28" s="46"/>
      <c r="J28" s="47" t="str">
        <f t="shared" si="27"/>
        <v>Lane CoveU9B</v>
      </c>
      <c r="K28" s="47" t="str">
        <f t="shared" si="28"/>
        <v>Hunters HillU9B</v>
      </c>
      <c r="L28" s="19" t="str">
        <f t="shared" si="29"/>
        <v>Lane CoveU9B V Hunters HillU9B</v>
      </c>
      <c r="M28" s="19">
        <f t="shared" si="30"/>
        <v>1</v>
      </c>
      <c r="N28" s="48" t="s">
        <v>370</v>
      </c>
      <c r="O28" s="49" t="str">
        <f t="shared" si="31"/>
        <v>Lane CoveRound 2</v>
      </c>
      <c r="P28" s="49" t="str">
        <f t="shared" si="32"/>
        <v>Hunters HillRound 2</v>
      </c>
      <c r="Q28" s="19" t="s">
        <v>34</v>
      </c>
      <c r="R28" s="19">
        <f t="shared" si="33"/>
        <v>0</v>
      </c>
      <c r="S28" s="19" t="str">
        <f t="shared" si="34"/>
        <v>ChatswoodRound 3</v>
      </c>
      <c r="T28" s="17" t="s">
        <v>386</v>
      </c>
      <c r="U28" s="19">
        <f t="shared" si="35"/>
        <v>0</v>
      </c>
      <c r="V28" s="19">
        <f t="shared" si="36"/>
        <v>0</v>
      </c>
      <c r="W28" s="19">
        <f t="shared" si="37"/>
        <v>0</v>
      </c>
      <c r="X28" s="19">
        <f t="shared" si="38"/>
        <v>0</v>
      </c>
      <c r="Y28" s="19">
        <f t="shared" si="39"/>
        <v>0</v>
      </c>
    </row>
    <row r="29" spans="1:25" ht="13.5" customHeight="1" x14ac:dyDescent="0.2">
      <c r="A29" s="43"/>
      <c r="B29" s="43" t="str">
        <f t="shared" si="40"/>
        <v>Round 2</v>
      </c>
      <c r="C29" s="44"/>
      <c r="D29" s="9" t="s">
        <v>26</v>
      </c>
      <c r="E29" s="19" t="s">
        <v>403</v>
      </c>
      <c r="F29" s="14" t="s">
        <v>16</v>
      </c>
      <c r="G29" s="19" t="s">
        <v>403</v>
      </c>
      <c r="H29" s="45"/>
      <c r="I29" s="46"/>
      <c r="J29" s="47" t="str">
        <f t="shared" si="27"/>
        <v>MosmanU9A</v>
      </c>
      <c r="K29" s="47" t="str">
        <f t="shared" si="28"/>
        <v>LindfieldU9A</v>
      </c>
      <c r="L29" s="19" t="str">
        <f t="shared" si="29"/>
        <v>MosmanU9A V LindfieldU9A</v>
      </c>
      <c r="M29" s="19">
        <f t="shared" si="30"/>
        <v>1</v>
      </c>
      <c r="N29" s="48" t="s">
        <v>370</v>
      </c>
      <c r="O29" s="49" t="str">
        <f t="shared" si="31"/>
        <v>MosmanRound 2</v>
      </c>
      <c r="P29" s="49" t="str">
        <f t="shared" si="32"/>
        <v>LindfieldRound 2</v>
      </c>
      <c r="Q29" s="19" t="s">
        <v>35</v>
      </c>
      <c r="R29" s="19">
        <f t="shared" si="33"/>
        <v>0</v>
      </c>
      <c r="S29" s="19" t="str">
        <f t="shared" si="34"/>
        <v>St IvesRound 3</v>
      </c>
      <c r="T29" s="17" t="s">
        <v>387</v>
      </c>
      <c r="U29" s="19">
        <f t="shared" si="35"/>
        <v>0</v>
      </c>
      <c r="V29" s="19">
        <f t="shared" si="36"/>
        <v>0</v>
      </c>
      <c r="W29" s="19">
        <f t="shared" si="37"/>
        <v>0</v>
      </c>
      <c r="X29" s="19">
        <f t="shared" si="38"/>
        <v>0</v>
      </c>
      <c r="Y29" s="19">
        <f t="shared" si="39"/>
        <v>0</v>
      </c>
    </row>
    <row r="30" spans="1:25" ht="13.5" customHeight="1" x14ac:dyDescent="0.2">
      <c r="A30" s="43"/>
      <c r="B30" s="43" t="str">
        <f t="shared" si="40"/>
        <v>Round 2</v>
      </c>
      <c r="C30" s="44"/>
      <c r="D30" s="9" t="s">
        <v>26</v>
      </c>
      <c r="E30" s="19" t="s">
        <v>404</v>
      </c>
      <c r="F30" s="14" t="s">
        <v>16</v>
      </c>
      <c r="G30" s="19" t="s">
        <v>404</v>
      </c>
      <c r="H30" s="45"/>
      <c r="I30" s="46"/>
      <c r="J30" s="47" t="str">
        <f t="shared" si="27"/>
        <v>MosmanU9B</v>
      </c>
      <c r="K30" s="47" t="str">
        <f t="shared" si="28"/>
        <v>LindfieldU9B</v>
      </c>
      <c r="L30" s="19" t="str">
        <f t="shared" si="29"/>
        <v>MosmanU9B V LindfieldU9B</v>
      </c>
      <c r="M30" s="19">
        <f t="shared" si="30"/>
        <v>1</v>
      </c>
      <c r="N30" s="48" t="s">
        <v>370</v>
      </c>
      <c r="O30" s="49" t="str">
        <f t="shared" si="31"/>
        <v>MosmanRound 2</v>
      </c>
      <c r="P30" s="49" t="str">
        <f t="shared" si="32"/>
        <v>LindfieldRound 2</v>
      </c>
      <c r="Q30" s="19" t="s">
        <v>36</v>
      </c>
      <c r="R30" s="19">
        <f t="shared" si="33"/>
        <v>0</v>
      </c>
      <c r="S30" s="19" t="str">
        <f t="shared" si="34"/>
        <v>Hunters HillRound 3</v>
      </c>
      <c r="T30" s="17" t="s">
        <v>388</v>
      </c>
      <c r="U30" s="19">
        <f t="shared" si="35"/>
        <v>0</v>
      </c>
      <c r="V30" s="19">
        <f t="shared" si="36"/>
        <v>0</v>
      </c>
      <c r="W30" s="19">
        <f t="shared" si="37"/>
        <v>0</v>
      </c>
      <c r="X30" s="19">
        <f t="shared" si="38"/>
        <v>0</v>
      </c>
      <c r="Y30" s="19">
        <f t="shared" si="39"/>
        <v>0</v>
      </c>
    </row>
    <row r="31" spans="1:25" ht="13.5" customHeight="1" x14ac:dyDescent="0.2">
      <c r="A31" s="43"/>
      <c r="B31" s="43" t="str">
        <f t="shared" si="40"/>
        <v>Round 2</v>
      </c>
      <c r="C31" s="44"/>
      <c r="D31" s="9" t="s">
        <v>26</v>
      </c>
      <c r="E31" s="19" t="s">
        <v>405</v>
      </c>
      <c r="F31" s="18" t="s">
        <v>28</v>
      </c>
      <c r="G31" s="19" t="s">
        <v>403</v>
      </c>
      <c r="H31" s="45"/>
      <c r="I31" s="46"/>
      <c r="J31" s="47" t="str">
        <f t="shared" si="27"/>
        <v>MosmanU9C</v>
      </c>
      <c r="K31" s="47" t="e">
        <f>#REF!&amp;#REF!</f>
        <v>#REF!</v>
      </c>
      <c r="L31" s="19" t="e">
        <f t="shared" si="29"/>
        <v>#REF!</v>
      </c>
      <c r="M31" s="19">
        <f t="shared" si="30"/>
        <v>2</v>
      </c>
      <c r="N31" s="48" t="s">
        <v>370</v>
      </c>
      <c r="O31" s="49" t="str">
        <f t="shared" si="31"/>
        <v>MosmanRound 2</v>
      </c>
      <c r="P31" s="49" t="e">
        <f>#REF!&amp;B31</f>
        <v>#REF!</v>
      </c>
      <c r="Q31" s="19" t="s">
        <v>37</v>
      </c>
      <c r="R31" s="19">
        <f t="shared" si="33"/>
        <v>0</v>
      </c>
      <c r="S31" s="19" t="str">
        <f t="shared" si="34"/>
        <v>Norths PiratesRound 3</v>
      </c>
      <c r="T31" s="16" t="s">
        <v>389</v>
      </c>
      <c r="U31" s="19">
        <f t="shared" si="35"/>
        <v>0</v>
      </c>
      <c r="V31" s="19">
        <f t="shared" si="36"/>
        <v>0</v>
      </c>
      <c r="W31" s="19">
        <f t="shared" si="37"/>
        <v>0</v>
      </c>
      <c r="X31" s="19">
        <f t="shared" si="38"/>
        <v>0</v>
      </c>
      <c r="Y31" s="19">
        <f t="shared" si="39"/>
        <v>0</v>
      </c>
    </row>
    <row r="32" spans="1:25" ht="13.5" customHeight="1" x14ac:dyDescent="0.2">
      <c r="A32" s="43"/>
      <c r="B32" s="43" t="str">
        <f t="shared" si="40"/>
        <v>Round 2</v>
      </c>
      <c r="C32" s="44"/>
      <c r="D32" s="7" t="s">
        <v>8</v>
      </c>
      <c r="E32" s="19" t="s">
        <v>403</v>
      </c>
      <c r="F32" s="17" t="s">
        <v>22</v>
      </c>
      <c r="G32" s="19" t="s">
        <v>403</v>
      </c>
      <c r="H32" s="45"/>
      <c r="I32" s="46"/>
      <c r="J32" s="47" t="str">
        <f t="shared" si="27"/>
        <v>ChatswoodU9A</v>
      </c>
      <c r="K32" s="47" t="str">
        <f t="shared" ref="K32:K33" si="41">F32&amp;G32</f>
        <v>WahroongaU9A</v>
      </c>
      <c r="L32" s="19" t="str">
        <f t="shared" si="29"/>
        <v>ChatswoodU9A V WahroongaU9A</v>
      </c>
      <c r="M32" s="19">
        <f t="shared" si="30"/>
        <v>1</v>
      </c>
      <c r="N32" s="48" t="s">
        <v>370</v>
      </c>
      <c r="O32" s="49" t="str">
        <f t="shared" si="31"/>
        <v>ChatswoodRound 2</v>
      </c>
      <c r="P32" s="49" t="str">
        <f t="shared" ref="P32:P33" si="42">F32&amp;B32</f>
        <v>WahroongaRound 2</v>
      </c>
      <c r="Q32" s="19" t="s">
        <v>41</v>
      </c>
      <c r="R32" s="19">
        <f t="shared" si="33"/>
        <v>0</v>
      </c>
      <c r="S32" s="19" t="str">
        <f t="shared" si="34"/>
        <v>LindfieldRound 4</v>
      </c>
      <c r="T32" s="9" t="s">
        <v>392</v>
      </c>
      <c r="U32" s="19">
        <f t="shared" si="35"/>
        <v>0</v>
      </c>
      <c r="V32" s="19">
        <f t="shared" si="36"/>
        <v>0</v>
      </c>
      <c r="W32" s="19">
        <f t="shared" si="37"/>
        <v>0</v>
      </c>
      <c r="X32" s="19">
        <f t="shared" si="38"/>
        <v>0</v>
      </c>
      <c r="Y32" s="19">
        <f t="shared" si="39"/>
        <v>0</v>
      </c>
    </row>
    <row r="33" spans="1:25" ht="13.5" customHeight="1" x14ac:dyDescent="0.2">
      <c r="A33" s="43"/>
      <c r="B33" s="43" t="str">
        <f t="shared" si="40"/>
        <v>Round 2</v>
      </c>
      <c r="C33" s="44"/>
      <c r="D33" s="7" t="s">
        <v>8</v>
      </c>
      <c r="E33" s="19" t="s">
        <v>404</v>
      </c>
      <c r="F33" s="17" t="s">
        <v>22</v>
      </c>
      <c r="G33" s="19" t="s">
        <v>404</v>
      </c>
      <c r="H33" s="45"/>
      <c r="I33" s="46"/>
      <c r="J33" s="47" t="str">
        <f t="shared" si="27"/>
        <v>ChatswoodU9B</v>
      </c>
      <c r="K33" s="47" t="str">
        <f t="shared" si="41"/>
        <v>WahroongaU9B</v>
      </c>
      <c r="L33" s="19" t="str">
        <f t="shared" si="29"/>
        <v>ChatswoodU9B V WahroongaU9B</v>
      </c>
      <c r="M33" s="19">
        <f t="shared" si="30"/>
        <v>1</v>
      </c>
      <c r="N33" s="48" t="s">
        <v>370</v>
      </c>
      <c r="O33" s="49" t="str">
        <f t="shared" si="31"/>
        <v>ChatswoodRound 2</v>
      </c>
      <c r="P33" s="49" t="str">
        <f t="shared" si="42"/>
        <v>WahroongaRound 2</v>
      </c>
      <c r="Q33" s="19" t="s">
        <v>42</v>
      </c>
      <c r="R33" s="19">
        <f t="shared" si="33"/>
        <v>0</v>
      </c>
      <c r="S33" s="19" t="str">
        <f t="shared" si="34"/>
        <v>Norths PiratesRound 4</v>
      </c>
      <c r="T33" s="9" t="s">
        <v>393</v>
      </c>
      <c r="U33" s="19">
        <f t="shared" si="35"/>
        <v>0</v>
      </c>
      <c r="V33" s="19">
        <f t="shared" si="36"/>
        <v>0</v>
      </c>
      <c r="W33" s="19">
        <f t="shared" si="37"/>
        <v>0</v>
      </c>
      <c r="X33" s="19">
        <f t="shared" si="38"/>
        <v>0</v>
      </c>
      <c r="Y33" s="19">
        <f t="shared" si="39"/>
        <v>0</v>
      </c>
    </row>
    <row r="34" spans="1:25" ht="13.5" customHeight="1" x14ac:dyDescent="0.2">
      <c r="A34" s="43"/>
      <c r="B34" s="43" t="str">
        <f t="shared" si="40"/>
        <v>Round 2</v>
      </c>
      <c r="C34" s="44"/>
      <c r="D34" s="15" t="s">
        <v>18</v>
      </c>
      <c r="E34" s="19" t="s">
        <v>403</v>
      </c>
      <c r="F34" s="9" t="s">
        <v>26</v>
      </c>
      <c r="G34" s="19" t="s">
        <v>406</v>
      </c>
      <c r="H34" s="45"/>
      <c r="I34" s="46"/>
      <c r="J34" s="47"/>
      <c r="K34" s="47"/>
      <c r="L34" s="19"/>
      <c r="M34" s="19"/>
      <c r="N34" s="48"/>
      <c r="O34" s="49"/>
      <c r="P34" s="49"/>
      <c r="Q34" s="19"/>
      <c r="R34" s="19"/>
      <c r="S34" s="19"/>
      <c r="T34" s="9"/>
      <c r="U34" s="19"/>
      <c r="V34" s="19"/>
      <c r="W34" s="19"/>
      <c r="X34" s="19"/>
      <c r="Y34" s="19"/>
    </row>
    <row r="35" spans="1:25" ht="13.5" customHeight="1" x14ac:dyDescent="0.2">
      <c r="A35" s="43"/>
      <c r="B35" s="43" t="str">
        <f t="shared" si="40"/>
        <v>Round 2</v>
      </c>
      <c r="C35" s="44"/>
      <c r="D35" s="13" t="s">
        <v>20</v>
      </c>
      <c r="E35" s="19" t="s">
        <v>403</v>
      </c>
      <c r="F35" s="10" t="s">
        <v>10</v>
      </c>
      <c r="G35" s="19" t="s">
        <v>403</v>
      </c>
      <c r="H35" s="45"/>
      <c r="I35" s="46"/>
      <c r="J35" s="47"/>
      <c r="K35" s="47"/>
      <c r="L35" s="19"/>
      <c r="M35" s="19"/>
      <c r="N35" s="48"/>
      <c r="O35" s="49"/>
      <c r="P35" s="49"/>
      <c r="Q35" s="19"/>
      <c r="R35" s="19"/>
      <c r="S35" s="19"/>
      <c r="T35" s="9"/>
      <c r="U35" s="19"/>
      <c r="V35" s="19"/>
      <c r="W35" s="19"/>
      <c r="X35" s="19"/>
      <c r="Y35" s="19"/>
    </row>
    <row r="36" spans="1:25" ht="13.5" customHeight="1" x14ac:dyDescent="0.2">
      <c r="A36" s="43"/>
      <c r="B36" s="43" t="str">
        <f t="shared" si="40"/>
        <v>Round 2</v>
      </c>
      <c r="C36" s="44">
        <v>43590</v>
      </c>
      <c r="D36" s="12" t="s">
        <v>12</v>
      </c>
      <c r="E36" s="19" t="s">
        <v>403</v>
      </c>
      <c r="F36" s="17" t="s">
        <v>22</v>
      </c>
      <c r="G36" s="19" t="s">
        <v>405</v>
      </c>
      <c r="H36" s="45"/>
      <c r="I36" s="46"/>
      <c r="J36" s="47" t="str">
        <f t="shared" ref="J36:J37" si="43">D36&amp;E36</f>
        <v>KWPU9A</v>
      </c>
      <c r="K36" s="47" t="str">
        <f t="shared" ref="K36:K37" si="44">F36&amp;G36</f>
        <v>WahroongaU9C</v>
      </c>
      <c r="L36" s="19" t="str">
        <f t="shared" ref="L36:L37" si="45">J36&amp;" V " &amp; K36</f>
        <v>KWPU9A V WahroongaU9C</v>
      </c>
      <c r="M36" s="19">
        <f t="shared" ref="M36:M37" si="46">COUNTIF($L$15:$L$170,L36)</f>
        <v>1</v>
      </c>
      <c r="N36" s="47" t="s">
        <v>382</v>
      </c>
      <c r="O36" s="49" t="str">
        <f t="shared" ref="O36:O37" si="47">D36&amp;B36</f>
        <v>KWPRound 2</v>
      </c>
      <c r="P36" s="49" t="str">
        <f t="shared" ref="P36:P37" si="48">F36&amp;B36</f>
        <v>WahroongaRound 2</v>
      </c>
      <c r="Q36" s="19" t="s">
        <v>43</v>
      </c>
      <c r="R36" s="19">
        <f t="shared" ref="R36:R37" si="49">COUNTIF($P$15:$P$209,Q36)</f>
        <v>0</v>
      </c>
      <c r="S36" s="19" t="str">
        <f t="shared" ref="S36:S37" si="50">IF(R36&lt;&gt;0,0,Q36)</f>
        <v>RosevilleRound 4</v>
      </c>
      <c r="T36" s="18" t="s">
        <v>394</v>
      </c>
      <c r="U36" s="19">
        <f t="shared" ref="U36:U37" si="51">COUNTIF($J$15:$J$170,T36)</f>
        <v>0</v>
      </c>
      <c r="V36" s="19">
        <f t="shared" ref="V36:V37" si="52">COUNTIFS($J$15:$J$170,$T36,$N$15:$N$170,"sat")+COUNTIFS($K$15:$K$170,$T36,$N$15:$N$170,"sat")</f>
        <v>0</v>
      </c>
      <c r="W36" s="19">
        <f t="shared" ref="W36:W37" si="53">COUNTIFS($J$15:$J$170,$T36,$N$15:$N$170,"sun")+COUNTIFS($K$15:$K$170,$T36,$N$15:$N$170,"sun")</f>
        <v>0</v>
      </c>
      <c r="X36" s="19">
        <f t="shared" ref="X36:X37" si="54">COUNTIFS($J$15:$J$170,$T36,$N$15:$N$170,"fri")+COUNTIFS($K$15:$K$170,$T36,$N$15:$N$170,"fri")</f>
        <v>0</v>
      </c>
      <c r="Y36" s="19">
        <f t="shared" ref="Y36:Y37" si="55">SUM(V36:X36)</f>
        <v>0</v>
      </c>
    </row>
    <row r="37" spans="1:25" ht="13.5" customHeight="1" x14ac:dyDescent="0.2">
      <c r="A37" s="43"/>
      <c r="B37" s="43" t="str">
        <f t="shared" si="40"/>
        <v>Round 2</v>
      </c>
      <c r="C37" s="44"/>
      <c r="D37" s="12" t="s">
        <v>12</v>
      </c>
      <c r="E37" s="19" t="s">
        <v>404</v>
      </c>
      <c r="F37" s="17" t="s">
        <v>22</v>
      </c>
      <c r="G37" s="19" t="s">
        <v>406</v>
      </c>
      <c r="H37" s="45"/>
      <c r="I37" s="46"/>
      <c r="J37" s="47" t="str">
        <f t="shared" si="43"/>
        <v>KWPU9B</v>
      </c>
      <c r="K37" s="47" t="str">
        <f t="shared" si="44"/>
        <v>WahroongaU9D</v>
      </c>
      <c r="L37" s="19" t="str">
        <f t="shared" si="45"/>
        <v>KWPU9B V WahroongaU9D</v>
      </c>
      <c r="M37" s="19">
        <f t="shared" si="46"/>
        <v>1</v>
      </c>
      <c r="N37" s="47" t="s">
        <v>382</v>
      </c>
      <c r="O37" s="49" t="str">
        <f t="shared" si="47"/>
        <v>KWPRound 2</v>
      </c>
      <c r="P37" s="49" t="str">
        <f t="shared" si="48"/>
        <v>WahroongaRound 2</v>
      </c>
      <c r="Q37" s="19" t="s">
        <v>44</v>
      </c>
      <c r="R37" s="19">
        <f t="shared" si="49"/>
        <v>0</v>
      </c>
      <c r="S37" s="19" t="str">
        <f t="shared" si="50"/>
        <v>KWPRound 4</v>
      </c>
      <c r="T37" s="18" t="s">
        <v>395</v>
      </c>
      <c r="U37" s="19">
        <f t="shared" si="51"/>
        <v>0</v>
      </c>
      <c r="V37" s="19">
        <f t="shared" si="52"/>
        <v>0</v>
      </c>
      <c r="W37" s="19">
        <f t="shared" si="53"/>
        <v>0</v>
      </c>
      <c r="X37" s="19">
        <f t="shared" si="54"/>
        <v>0</v>
      </c>
      <c r="Y37" s="19">
        <f t="shared" si="55"/>
        <v>0</v>
      </c>
    </row>
    <row r="38" spans="1:25" ht="13.5" customHeight="1" x14ac:dyDescent="0.2">
      <c r="A38" s="43"/>
      <c r="B38" s="43" t="str">
        <f t="shared" si="40"/>
        <v>Round 2</v>
      </c>
      <c r="C38" s="44"/>
      <c r="D38" s="12" t="s">
        <v>12</v>
      </c>
      <c r="E38" s="19" t="s">
        <v>405</v>
      </c>
      <c r="F38" s="99" t="s">
        <v>380</v>
      </c>
      <c r="G38" s="19"/>
      <c r="H38" s="45"/>
      <c r="I38" s="46"/>
      <c r="J38" s="47"/>
      <c r="K38" s="47"/>
      <c r="L38" s="19"/>
      <c r="M38" s="19"/>
      <c r="N38" s="47"/>
      <c r="O38" s="49"/>
      <c r="P38" s="49"/>
      <c r="Q38" s="19"/>
      <c r="R38" s="19"/>
      <c r="S38" s="19"/>
      <c r="T38" s="39"/>
      <c r="U38" s="19"/>
      <c r="V38" s="19"/>
      <c r="W38" s="19"/>
      <c r="X38" s="19"/>
      <c r="Y38" s="19"/>
    </row>
    <row r="39" spans="1:25" ht="13.5" customHeight="1" x14ac:dyDescent="0.2">
      <c r="A39" s="43" t="s">
        <v>183</v>
      </c>
      <c r="B39" s="43" t="str">
        <f>A39</f>
        <v>Round 3</v>
      </c>
      <c r="C39" s="44">
        <v>43596</v>
      </c>
      <c r="D39" s="10" t="s">
        <v>10</v>
      </c>
      <c r="E39" s="19" t="s">
        <v>403</v>
      </c>
      <c r="F39" s="9" t="s">
        <v>26</v>
      </c>
      <c r="G39" s="19" t="s">
        <v>403</v>
      </c>
      <c r="H39" s="45"/>
      <c r="I39" s="46"/>
      <c r="J39" s="47" t="str">
        <f t="shared" ref="J39:J47" si="56">D39&amp;E39</f>
        <v>HornsbyU9A</v>
      </c>
      <c r="K39" s="47" t="str">
        <f t="shared" ref="K39:K47" si="57">F39&amp;G39</f>
        <v>MosmanU9A</v>
      </c>
      <c r="L39" s="19" t="str">
        <f t="shared" ref="L39:L47" si="58">J39&amp;" V " &amp; K39</f>
        <v>HornsbyU9A V MosmanU9A</v>
      </c>
      <c r="M39" s="19">
        <f t="shared" ref="M39:M47" si="59">COUNTIF($L$15:$L$170,L39)</f>
        <v>1</v>
      </c>
      <c r="N39" s="47" t="s">
        <v>396</v>
      </c>
      <c r="O39" s="49" t="str">
        <f t="shared" ref="O39:O47" si="60">D39&amp;B39</f>
        <v>HornsbyRound 3</v>
      </c>
      <c r="P39" s="49" t="str">
        <f t="shared" ref="P39:P47" si="61">F39&amp;B39</f>
        <v>MosmanRound 3</v>
      </c>
      <c r="Q39" s="19" t="s">
        <v>48</v>
      </c>
      <c r="R39" s="19">
        <f t="shared" ref="R39:R47" si="62">COUNTIF($P$15:$P$209,Q39)</f>
        <v>0</v>
      </c>
      <c r="S39" s="19" t="str">
        <f t="shared" ref="S39:S47" si="63">IF(R39&lt;&gt;0,0,Q39)</f>
        <v>Hunters HillRound 5</v>
      </c>
      <c r="T39" s="19"/>
      <c r="U39" s="19"/>
      <c r="V39" s="19"/>
      <c r="W39" s="19"/>
      <c r="X39" s="19"/>
      <c r="Y39" s="19"/>
    </row>
    <row r="40" spans="1:25" ht="13.5" customHeight="1" x14ac:dyDescent="0.2">
      <c r="A40" s="43"/>
      <c r="B40" s="43" t="str">
        <f t="shared" ref="B40:B50" si="64">B39</f>
        <v>Round 3</v>
      </c>
      <c r="C40" s="19"/>
      <c r="D40" s="15" t="s">
        <v>18</v>
      </c>
      <c r="E40" s="19" t="s">
        <v>403</v>
      </c>
      <c r="F40" s="9" t="s">
        <v>26</v>
      </c>
      <c r="G40" s="19" t="s">
        <v>404</v>
      </c>
      <c r="H40" s="45"/>
      <c r="I40" s="46"/>
      <c r="J40" s="47" t="str">
        <f t="shared" si="56"/>
        <v>RosevilleU9A</v>
      </c>
      <c r="K40" s="47" t="str">
        <f t="shared" si="57"/>
        <v>MosmanU9B</v>
      </c>
      <c r="L40" s="19" t="str">
        <f t="shared" si="58"/>
        <v>RosevilleU9A V MosmanU9B</v>
      </c>
      <c r="M40" s="19">
        <f t="shared" si="59"/>
        <v>1</v>
      </c>
      <c r="N40" s="48" t="s">
        <v>370</v>
      </c>
      <c r="O40" s="49" t="str">
        <f t="shared" si="60"/>
        <v>RosevilleRound 3</v>
      </c>
      <c r="P40" s="49" t="str">
        <f t="shared" si="61"/>
        <v>MosmanRound 3</v>
      </c>
      <c r="Q40" s="19" t="s">
        <v>49</v>
      </c>
      <c r="R40" s="19">
        <f t="shared" si="62"/>
        <v>0</v>
      </c>
      <c r="S40" s="19" t="str">
        <f t="shared" si="63"/>
        <v>RosevilleRound 5</v>
      </c>
      <c r="T40" s="19"/>
      <c r="U40" s="19"/>
      <c r="V40" s="19"/>
      <c r="W40" s="19"/>
      <c r="X40" s="19"/>
      <c r="Y40" s="19"/>
    </row>
    <row r="41" spans="1:25" ht="13.5" customHeight="1" x14ac:dyDescent="0.2">
      <c r="A41" s="43"/>
      <c r="B41" s="43" t="str">
        <f t="shared" si="64"/>
        <v>Round 3</v>
      </c>
      <c r="C41" s="44"/>
      <c r="D41" s="7" t="s">
        <v>8</v>
      </c>
      <c r="E41" s="19" t="s">
        <v>403</v>
      </c>
      <c r="F41" s="9" t="s">
        <v>26</v>
      </c>
      <c r="G41" s="19" t="s">
        <v>405</v>
      </c>
      <c r="H41" s="45"/>
      <c r="I41" s="46"/>
      <c r="J41" s="47" t="str">
        <f t="shared" si="56"/>
        <v>ChatswoodU9A</v>
      </c>
      <c r="K41" s="47" t="str">
        <f t="shared" si="57"/>
        <v>MosmanU9C</v>
      </c>
      <c r="L41" s="19" t="str">
        <f t="shared" si="58"/>
        <v>ChatswoodU9A V MosmanU9C</v>
      </c>
      <c r="M41" s="19">
        <f t="shared" si="59"/>
        <v>1</v>
      </c>
      <c r="N41" s="48" t="s">
        <v>370</v>
      </c>
      <c r="O41" s="49" t="str">
        <f t="shared" si="60"/>
        <v>ChatswoodRound 3</v>
      </c>
      <c r="P41" s="49" t="str">
        <f t="shared" si="61"/>
        <v>MosmanRound 3</v>
      </c>
      <c r="Q41" s="19" t="s">
        <v>50</v>
      </c>
      <c r="R41" s="19">
        <f t="shared" si="62"/>
        <v>0</v>
      </c>
      <c r="S41" s="19" t="str">
        <f t="shared" si="63"/>
        <v>ChatswoodRound 5</v>
      </c>
      <c r="T41" s="19"/>
      <c r="U41" s="19"/>
      <c r="V41" s="19"/>
      <c r="W41" s="19"/>
      <c r="X41" s="19"/>
      <c r="Y41" s="19"/>
    </row>
    <row r="42" spans="1:25" ht="13.5" customHeight="1" x14ac:dyDescent="0.2">
      <c r="A42" s="43"/>
      <c r="B42" s="43" t="str">
        <f t="shared" si="64"/>
        <v>Round 3</v>
      </c>
      <c r="C42" s="44"/>
      <c r="D42" s="7" t="s">
        <v>8</v>
      </c>
      <c r="E42" s="19" t="s">
        <v>404</v>
      </c>
      <c r="F42" s="9" t="s">
        <v>26</v>
      </c>
      <c r="G42" s="19" t="s">
        <v>406</v>
      </c>
      <c r="H42" s="45"/>
      <c r="I42" s="46"/>
      <c r="J42" s="47" t="str">
        <f t="shared" si="56"/>
        <v>ChatswoodU9B</v>
      </c>
      <c r="K42" s="47" t="str">
        <f t="shared" si="57"/>
        <v>MosmanU9D</v>
      </c>
      <c r="L42" s="19" t="str">
        <f t="shared" si="58"/>
        <v>ChatswoodU9B V MosmanU9D</v>
      </c>
      <c r="M42" s="19">
        <f t="shared" si="59"/>
        <v>1</v>
      </c>
      <c r="N42" s="48" t="s">
        <v>370</v>
      </c>
      <c r="O42" s="49" t="str">
        <f t="shared" si="60"/>
        <v>ChatswoodRound 3</v>
      </c>
      <c r="P42" s="49" t="str">
        <f t="shared" si="61"/>
        <v>MosmanRound 3</v>
      </c>
      <c r="Q42" s="19" t="s">
        <v>51</v>
      </c>
      <c r="R42" s="19">
        <f t="shared" si="62"/>
        <v>0</v>
      </c>
      <c r="S42" s="19" t="str">
        <f t="shared" si="63"/>
        <v>HornsbyRound 5</v>
      </c>
      <c r="T42" s="19"/>
      <c r="U42" s="19"/>
      <c r="V42" s="19"/>
      <c r="W42" s="19"/>
      <c r="X42" s="19"/>
      <c r="Y42" s="19"/>
    </row>
    <row r="43" spans="1:25" ht="13.5" customHeight="1" x14ac:dyDescent="0.2">
      <c r="A43" s="43"/>
      <c r="B43" s="43" t="str">
        <f t="shared" si="64"/>
        <v>Round 3</v>
      </c>
      <c r="C43" s="44"/>
      <c r="D43" s="13" t="s">
        <v>20</v>
      </c>
      <c r="E43" s="19" t="s">
        <v>403</v>
      </c>
      <c r="F43" s="45" t="s">
        <v>380</v>
      </c>
      <c r="G43" s="45"/>
      <c r="H43" s="45"/>
      <c r="I43" s="46"/>
      <c r="J43" s="47" t="str">
        <f t="shared" si="56"/>
        <v>St IvesU9A</v>
      </c>
      <c r="K43" s="47" t="str">
        <f t="shared" si="57"/>
        <v>Bye</v>
      </c>
      <c r="L43" s="19" t="str">
        <f t="shared" si="58"/>
        <v>St IvesU9A V Bye</v>
      </c>
      <c r="M43" s="19">
        <f t="shared" si="59"/>
        <v>1</v>
      </c>
      <c r="N43" s="48" t="s">
        <v>370</v>
      </c>
      <c r="O43" s="49" t="str">
        <f t="shared" si="60"/>
        <v>St IvesRound 3</v>
      </c>
      <c r="P43" s="49" t="str">
        <f t="shared" si="61"/>
        <v>ByeRound 3</v>
      </c>
      <c r="Q43" s="19" t="s">
        <v>52</v>
      </c>
      <c r="R43" s="19">
        <f t="shared" si="62"/>
        <v>0</v>
      </c>
      <c r="S43" s="19" t="str">
        <f t="shared" si="63"/>
        <v>KWPRound 5</v>
      </c>
      <c r="T43" s="19"/>
      <c r="U43" s="19"/>
      <c r="V43" s="19"/>
      <c r="W43" s="19"/>
      <c r="X43" s="19"/>
      <c r="Y43" s="19"/>
    </row>
    <row r="44" spans="1:25" ht="13.5" customHeight="1" x14ac:dyDescent="0.2">
      <c r="A44" s="43"/>
      <c r="B44" s="43" t="str">
        <f t="shared" si="64"/>
        <v>Round 3</v>
      </c>
      <c r="C44" s="44"/>
      <c r="D44" s="18" t="s">
        <v>28</v>
      </c>
      <c r="E44" s="19" t="s">
        <v>403</v>
      </c>
      <c r="F44" s="11" t="s">
        <v>14</v>
      </c>
      <c r="G44" s="19" t="s">
        <v>403</v>
      </c>
      <c r="H44" s="45"/>
      <c r="I44" s="46"/>
      <c r="J44" s="47" t="str">
        <f t="shared" si="56"/>
        <v>Norths PiratesU9A</v>
      </c>
      <c r="K44" s="47" t="str">
        <f t="shared" si="57"/>
        <v>Lane CoveU9A</v>
      </c>
      <c r="L44" s="19" t="str">
        <f t="shared" si="58"/>
        <v>Norths PiratesU9A V Lane CoveU9A</v>
      </c>
      <c r="M44" s="19">
        <f t="shared" si="59"/>
        <v>1</v>
      </c>
      <c r="N44" s="48" t="s">
        <v>370</v>
      </c>
      <c r="O44" s="49" t="str">
        <f t="shared" si="60"/>
        <v>Norths PiratesRound 3</v>
      </c>
      <c r="P44" s="49" t="str">
        <f t="shared" si="61"/>
        <v>Lane CoveRound 3</v>
      </c>
      <c r="Q44" s="19" t="s">
        <v>54</v>
      </c>
      <c r="R44" s="19">
        <f t="shared" si="62"/>
        <v>0</v>
      </c>
      <c r="S44" s="19" t="str">
        <f t="shared" si="63"/>
        <v>Hunters HillRound 6</v>
      </c>
      <c r="T44" s="19"/>
      <c r="U44" s="19"/>
      <c r="V44" s="19"/>
      <c r="W44" s="19"/>
      <c r="X44" s="19"/>
      <c r="Y44" s="19"/>
    </row>
    <row r="45" spans="1:25" ht="13.5" customHeight="1" x14ac:dyDescent="0.2">
      <c r="A45" s="43"/>
      <c r="B45" s="43" t="str">
        <f t="shared" si="64"/>
        <v>Round 3</v>
      </c>
      <c r="C45" s="44"/>
      <c r="D45" s="18" t="s">
        <v>28</v>
      </c>
      <c r="E45" s="19" t="s">
        <v>404</v>
      </c>
      <c r="F45" s="11" t="s">
        <v>14</v>
      </c>
      <c r="G45" s="19" t="s">
        <v>404</v>
      </c>
      <c r="H45" s="45"/>
      <c r="I45" s="46"/>
      <c r="J45" s="47" t="str">
        <f t="shared" si="56"/>
        <v>Norths PiratesU9B</v>
      </c>
      <c r="K45" s="47" t="str">
        <f t="shared" si="57"/>
        <v>Lane CoveU9B</v>
      </c>
      <c r="L45" s="19" t="str">
        <f t="shared" si="58"/>
        <v>Norths PiratesU9B V Lane CoveU9B</v>
      </c>
      <c r="M45" s="19">
        <f t="shared" si="59"/>
        <v>1</v>
      </c>
      <c r="N45" s="48" t="s">
        <v>370</v>
      </c>
      <c r="O45" s="49" t="str">
        <f t="shared" si="60"/>
        <v>Norths PiratesRound 3</v>
      </c>
      <c r="P45" s="49" t="str">
        <f t="shared" si="61"/>
        <v>Lane CoveRound 3</v>
      </c>
      <c r="Q45" s="19" t="s">
        <v>55</v>
      </c>
      <c r="R45" s="19">
        <f t="shared" si="62"/>
        <v>0</v>
      </c>
      <c r="S45" s="19" t="str">
        <f t="shared" si="63"/>
        <v>Lane CoveRound 6</v>
      </c>
      <c r="T45" s="19"/>
      <c r="U45" s="19"/>
      <c r="V45" s="19"/>
      <c r="W45" s="19"/>
      <c r="X45" s="19"/>
      <c r="Y45" s="19"/>
    </row>
    <row r="46" spans="1:25" ht="13.5" customHeight="1" x14ac:dyDescent="0.2">
      <c r="A46" s="43"/>
      <c r="B46" s="43" t="str">
        <f t="shared" si="64"/>
        <v>Round 3</v>
      </c>
      <c r="C46" s="44"/>
      <c r="D46" s="16" t="s">
        <v>24</v>
      </c>
      <c r="E46" s="19" t="s">
        <v>403</v>
      </c>
      <c r="F46" s="14" t="s">
        <v>16</v>
      </c>
      <c r="G46" s="19" t="s">
        <v>403</v>
      </c>
      <c r="H46" s="45"/>
      <c r="I46" s="46"/>
      <c r="J46" s="47" t="str">
        <f t="shared" si="56"/>
        <v>Hunters HillU9A</v>
      </c>
      <c r="K46" s="47" t="str">
        <f t="shared" si="57"/>
        <v>LindfieldU9A</v>
      </c>
      <c r="L46" s="19" t="str">
        <f t="shared" si="58"/>
        <v>Hunters HillU9A V LindfieldU9A</v>
      </c>
      <c r="M46" s="19">
        <f t="shared" si="59"/>
        <v>1</v>
      </c>
      <c r="N46" s="48" t="s">
        <v>370</v>
      </c>
      <c r="O46" s="49" t="str">
        <f t="shared" si="60"/>
        <v>Hunters HillRound 3</v>
      </c>
      <c r="P46" s="49" t="str">
        <f t="shared" si="61"/>
        <v>LindfieldRound 3</v>
      </c>
      <c r="Q46" s="19" t="s">
        <v>56</v>
      </c>
      <c r="R46" s="19">
        <f t="shared" si="62"/>
        <v>0</v>
      </c>
      <c r="S46" s="19" t="str">
        <f t="shared" si="63"/>
        <v>St IvesRound 6</v>
      </c>
      <c r="T46" s="19"/>
      <c r="U46" s="19"/>
      <c r="V46" s="19"/>
      <c r="W46" s="19"/>
      <c r="X46" s="19"/>
      <c r="Y46" s="19"/>
    </row>
    <row r="47" spans="1:25" ht="13.5" customHeight="1" x14ac:dyDescent="0.2">
      <c r="A47" s="43"/>
      <c r="B47" s="43" t="str">
        <f t="shared" si="64"/>
        <v>Round 3</v>
      </c>
      <c r="C47" s="44"/>
      <c r="D47" s="16" t="s">
        <v>24</v>
      </c>
      <c r="E47" s="19" t="s">
        <v>404</v>
      </c>
      <c r="F47" s="14" t="s">
        <v>16</v>
      </c>
      <c r="G47" s="19" t="s">
        <v>404</v>
      </c>
      <c r="H47" s="45"/>
      <c r="I47" s="46"/>
      <c r="J47" s="47" t="str">
        <f t="shared" si="56"/>
        <v>Hunters HillU9B</v>
      </c>
      <c r="K47" s="47" t="str">
        <f t="shared" si="57"/>
        <v>LindfieldU9B</v>
      </c>
      <c r="L47" s="19" t="str">
        <f t="shared" si="58"/>
        <v>Hunters HillU9B V LindfieldU9B</v>
      </c>
      <c r="M47" s="19">
        <f t="shared" si="59"/>
        <v>1</v>
      </c>
      <c r="N47" s="48" t="s">
        <v>370</v>
      </c>
      <c r="O47" s="49" t="str">
        <f t="shared" si="60"/>
        <v>Hunters HillRound 3</v>
      </c>
      <c r="P47" s="49" t="str">
        <f t="shared" si="61"/>
        <v>LindfieldRound 3</v>
      </c>
      <c r="Q47" s="19" t="s">
        <v>57</v>
      </c>
      <c r="R47" s="19">
        <f t="shared" si="62"/>
        <v>0</v>
      </c>
      <c r="S47" s="19" t="str">
        <f t="shared" si="63"/>
        <v>Norths PiratesRound 6</v>
      </c>
      <c r="T47" s="19"/>
      <c r="U47" s="19"/>
      <c r="V47" s="19"/>
      <c r="W47" s="19"/>
      <c r="X47" s="19"/>
      <c r="Y47" s="19"/>
    </row>
    <row r="48" spans="1:25" ht="13.5" customHeight="1" x14ac:dyDescent="0.2">
      <c r="A48" s="43"/>
      <c r="B48" s="43" t="str">
        <f t="shared" si="64"/>
        <v>Round 3</v>
      </c>
      <c r="C48" s="44"/>
      <c r="D48" s="16" t="s">
        <v>24</v>
      </c>
      <c r="E48" s="19" t="s">
        <v>405</v>
      </c>
      <c r="F48" s="14" t="s">
        <v>16</v>
      </c>
      <c r="G48" s="19" t="s">
        <v>405</v>
      </c>
      <c r="H48" s="45"/>
      <c r="I48" s="46"/>
      <c r="J48" s="47"/>
      <c r="K48" s="47"/>
      <c r="L48" s="19"/>
      <c r="M48" s="19"/>
      <c r="N48" s="48"/>
      <c r="O48" s="49"/>
      <c r="P48" s="49"/>
      <c r="Q48" s="19"/>
      <c r="R48" s="19"/>
      <c r="S48" s="19"/>
      <c r="T48" s="19"/>
      <c r="U48" s="19"/>
      <c r="V48" s="19"/>
      <c r="W48" s="19"/>
      <c r="X48" s="19"/>
      <c r="Y48" s="19"/>
    </row>
    <row r="49" spans="1:19" ht="13.5" customHeight="1" x14ac:dyDescent="0.2">
      <c r="A49" s="43"/>
      <c r="B49" s="43" t="str">
        <f t="shared" si="64"/>
        <v>Round 3</v>
      </c>
      <c r="C49" s="44">
        <v>43232</v>
      </c>
      <c r="D49" s="17" t="s">
        <v>22</v>
      </c>
      <c r="E49" s="19" t="s">
        <v>403</v>
      </c>
      <c r="F49" s="12" t="s">
        <v>12</v>
      </c>
      <c r="G49" s="19" t="s">
        <v>403</v>
      </c>
      <c r="H49" s="45"/>
      <c r="I49" s="46"/>
      <c r="J49" s="47" t="str">
        <f t="shared" ref="J49:J182" si="65">D49&amp;E49</f>
        <v>WahroongaU9A</v>
      </c>
      <c r="K49" s="47" t="str">
        <f t="shared" ref="K49:K182" si="66">F49&amp;G49</f>
        <v>KWPU9A</v>
      </c>
      <c r="L49" s="19" t="str">
        <f t="shared" ref="L49:L182" si="67">J49&amp;" V " &amp; K49</f>
        <v>WahroongaU9A V KWPU9A</v>
      </c>
      <c r="M49" s="19">
        <f t="shared" ref="M49:M182" si="68">COUNTIF($L$15:$L$170,L49)</f>
        <v>1</v>
      </c>
      <c r="N49" s="47" t="s">
        <v>382</v>
      </c>
      <c r="O49" s="49" t="str">
        <f t="shared" ref="O49:O182" si="69">D49&amp;B49</f>
        <v>WahroongaRound 3</v>
      </c>
      <c r="P49" s="49" t="str">
        <f t="shared" ref="P49:P182" si="70">F49&amp;B49</f>
        <v>KWPRound 3</v>
      </c>
      <c r="Q49" s="19" t="s">
        <v>59</v>
      </c>
      <c r="R49" s="19">
        <f t="shared" ref="R49:R88" si="71">COUNTIF($P$15:$P$209,Q49)</f>
        <v>0</v>
      </c>
      <c r="S49" s="19" t="str">
        <f t="shared" ref="S49:S88" si="72">IF(R49&lt;&gt;0,0,Q49)</f>
        <v>KWPRound 6</v>
      </c>
    </row>
    <row r="50" spans="1:19" ht="13.5" customHeight="1" x14ac:dyDescent="0.2">
      <c r="A50" s="43"/>
      <c r="B50" s="43" t="str">
        <f t="shared" si="64"/>
        <v>Round 3</v>
      </c>
      <c r="C50" s="44"/>
      <c r="D50" s="17" t="s">
        <v>22</v>
      </c>
      <c r="E50" s="19" t="s">
        <v>404</v>
      </c>
      <c r="F50" s="12" t="s">
        <v>12</v>
      </c>
      <c r="G50" s="19" t="s">
        <v>404</v>
      </c>
      <c r="H50" s="45"/>
      <c r="I50" s="46"/>
      <c r="J50" s="47" t="str">
        <f t="shared" si="65"/>
        <v>WahroongaU9B</v>
      </c>
      <c r="K50" s="47" t="str">
        <f t="shared" si="66"/>
        <v>KWPU9B</v>
      </c>
      <c r="L50" s="19" t="str">
        <f t="shared" si="67"/>
        <v>WahroongaU9B V KWPU9B</v>
      </c>
      <c r="M50" s="19">
        <f t="shared" si="68"/>
        <v>1</v>
      </c>
      <c r="N50" s="47" t="s">
        <v>382</v>
      </c>
      <c r="O50" s="49" t="str">
        <f t="shared" si="69"/>
        <v>WahroongaRound 3</v>
      </c>
      <c r="P50" s="49" t="str">
        <f t="shared" si="70"/>
        <v>KWPRound 3</v>
      </c>
      <c r="Q50" s="19" t="s">
        <v>60</v>
      </c>
      <c r="R50" s="19">
        <f t="shared" si="71"/>
        <v>0</v>
      </c>
      <c r="S50" s="19" t="str">
        <f t="shared" si="72"/>
        <v>ChatswoodRound 7</v>
      </c>
    </row>
    <row r="51" spans="1:19" ht="13.5" customHeight="1" x14ac:dyDescent="0.2">
      <c r="A51" s="43" t="s">
        <v>189</v>
      </c>
      <c r="B51" s="43" t="str">
        <f>A51</f>
        <v>Round 4</v>
      </c>
      <c r="C51" s="44">
        <v>43603</v>
      </c>
      <c r="D51" s="20"/>
      <c r="E51" s="19"/>
      <c r="F51" s="20"/>
      <c r="G51" s="19"/>
      <c r="H51" s="45"/>
      <c r="I51" s="46"/>
      <c r="J51" s="47" t="str">
        <f t="shared" si="65"/>
        <v/>
      </c>
      <c r="K51" s="47" t="str">
        <f t="shared" si="66"/>
        <v/>
      </c>
      <c r="L51" s="19" t="str">
        <f t="shared" si="67"/>
        <v xml:space="preserve"> V </v>
      </c>
      <c r="M51" s="19">
        <f t="shared" si="68"/>
        <v>96</v>
      </c>
      <c r="N51" s="48" t="s">
        <v>370</v>
      </c>
      <c r="O51" s="49" t="str">
        <f t="shared" si="69"/>
        <v>Round 4</v>
      </c>
      <c r="P51" s="49" t="str">
        <f t="shared" si="70"/>
        <v>Round 4</v>
      </c>
      <c r="Q51" s="19" t="s">
        <v>61</v>
      </c>
      <c r="R51" s="19">
        <f t="shared" si="71"/>
        <v>0</v>
      </c>
      <c r="S51" s="19" t="str">
        <f t="shared" si="72"/>
        <v>Lane CoveRound 7</v>
      </c>
    </row>
    <row r="52" spans="1:19" ht="13.5" customHeight="1" x14ac:dyDescent="0.2">
      <c r="A52" s="43"/>
      <c r="B52" s="43" t="str">
        <f t="shared" ref="B52:B62" si="73">B51</f>
        <v>Round 4</v>
      </c>
      <c r="C52" s="44"/>
      <c r="D52" s="20"/>
      <c r="E52" s="19"/>
      <c r="F52" s="20"/>
      <c r="G52" s="19"/>
      <c r="H52" s="45"/>
      <c r="I52" s="46"/>
      <c r="J52" s="47" t="str">
        <f t="shared" si="65"/>
        <v/>
      </c>
      <c r="K52" s="47" t="str">
        <f t="shared" si="66"/>
        <v/>
      </c>
      <c r="L52" s="19" t="str">
        <f t="shared" si="67"/>
        <v xml:space="preserve"> V </v>
      </c>
      <c r="M52" s="19">
        <f t="shared" si="68"/>
        <v>96</v>
      </c>
      <c r="N52" s="48" t="s">
        <v>370</v>
      </c>
      <c r="O52" s="49" t="str">
        <f t="shared" si="69"/>
        <v>Round 4</v>
      </c>
      <c r="P52" s="49" t="str">
        <f t="shared" si="70"/>
        <v>Round 4</v>
      </c>
      <c r="Q52" s="19" t="s">
        <v>62</v>
      </c>
      <c r="R52" s="19">
        <f t="shared" si="71"/>
        <v>0</v>
      </c>
      <c r="S52" s="19" t="str">
        <f t="shared" si="72"/>
        <v>WahroongaRound 7</v>
      </c>
    </row>
    <row r="53" spans="1:19" ht="13.5" customHeight="1" x14ac:dyDescent="0.2">
      <c r="A53" s="43"/>
      <c r="B53" s="43" t="str">
        <f t="shared" si="73"/>
        <v>Round 4</v>
      </c>
      <c r="C53" s="44"/>
      <c r="D53" s="20"/>
      <c r="E53" s="19"/>
      <c r="F53" s="20"/>
      <c r="G53" s="19"/>
      <c r="H53" s="45"/>
      <c r="I53" s="46"/>
      <c r="J53" s="47" t="str">
        <f t="shared" si="65"/>
        <v/>
      </c>
      <c r="K53" s="47" t="str">
        <f t="shared" si="66"/>
        <v/>
      </c>
      <c r="L53" s="19" t="str">
        <f t="shared" si="67"/>
        <v xml:space="preserve"> V </v>
      </c>
      <c r="M53" s="19">
        <f t="shared" si="68"/>
        <v>96</v>
      </c>
      <c r="N53" s="48" t="s">
        <v>370</v>
      </c>
      <c r="O53" s="49" t="str">
        <f t="shared" si="69"/>
        <v>Round 4</v>
      </c>
      <c r="P53" s="49" t="str">
        <f t="shared" si="70"/>
        <v>Round 4</v>
      </c>
      <c r="Q53" s="19" t="s">
        <v>63</v>
      </c>
      <c r="R53" s="19">
        <f t="shared" si="71"/>
        <v>0</v>
      </c>
      <c r="S53" s="19" t="str">
        <f t="shared" si="72"/>
        <v>St IvesRound 7</v>
      </c>
    </row>
    <row r="54" spans="1:19" ht="13.5" customHeight="1" x14ac:dyDescent="0.2">
      <c r="A54" s="43"/>
      <c r="B54" s="43" t="str">
        <f t="shared" si="73"/>
        <v>Round 4</v>
      </c>
      <c r="C54" s="44"/>
      <c r="D54" s="20"/>
      <c r="E54" s="19"/>
      <c r="F54" s="20"/>
      <c r="G54" s="19"/>
      <c r="H54" s="45"/>
      <c r="I54" s="46"/>
      <c r="J54" s="47" t="str">
        <f t="shared" si="65"/>
        <v/>
      </c>
      <c r="K54" s="47" t="str">
        <f t="shared" si="66"/>
        <v/>
      </c>
      <c r="L54" s="19" t="str">
        <f t="shared" si="67"/>
        <v xml:space="preserve"> V </v>
      </c>
      <c r="M54" s="19">
        <f t="shared" si="68"/>
        <v>96</v>
      </c>
      <c r="N54" s="48" t="s">
        <v>370</v>
      </c>
      <c r="O54" s="49" t="str">
        <f t="shared" si="69"/>
        <v>Round 4</v>
      </c>
      <c r="P54" s="49" t="str">
        <f t="shared" si="70"/>
        <v>Round 4</v>
      </c>
      <c r="Q54" s="19" t="s">
        <v>64</v>
      </c>
      <c r="R54" s="19">
        <f t="shared" si="71"/>
        <v>0</v>
      </c>
      <c r="S54" s="19" t="str">
        <f t="shared" si="72"/>
        <v>KWPRound 7</v>
      </c>
    </row>
    <row r="55" spans="1:19" ht="13.5" customHeight="1" x14ac:dyDescent="0.2">
      <c r="A55" s="43"/>
      <c r="B55" s="43" t="str">
        <f t="shared" si="73"/>
        <v>Round 4</v>
      </c>
      <c r="C55" s="44"/>
      <c r="D55" s="20"/>
      <c r="E55" s="19"/>
      <c r="F55" s="20"/>
      <c r="G55" s="22"/>
      <c r="H55" s="45"/>
      <c r="I55" s="46"/>
      <c r="J55" s="47" t="str">
        <f t="shared" si="65"/>
        <v/>
      </c>
      <c r="K55" s="47" t="str">
        <f t="shared" si="66"/>
        <v/>
      </c>
      <c r="L55" s="19" t="str">
        <f t="shared" si="67"/>
        <v xml:space="preserve"> V </v>
      </c>
      <c r="M55" s="19">
        <f t="shared" si="68"/>
        <v>96</v>
      </c>
      <c r="N55" s="48" t="s">
        <v>370</v>
      </c>
      <c r="O55" s="49" t="str">
        <f t="shared" si="69"/>
        <v>Round 4</v>
      </c>
      <c r="P55" s="49" t="str">
        <f t="shared" si="70"/>
        <v>Round 4</v>
      </c>
      <c r="Q55" s="19" t="s">
        <v>67</v>
      </c>
      <c r="R55" s="19">
        <f t="shared" si="71"/>
        <v>0</v>
      </c>
      <c r="S55" s="19" t="str">
        <f t="shared" si="72"/>
        <v>LindfieldRound 8</v>
      </c>
    </row>
    <row r="56" spans="1:19" ht="13.5" customHeight="1" x14ac:dyDescent="0.2">
      <c r="A56" s="43"/>
      <c r="B56" s="43" t="str">
        <f t="shared" si="73"/>
        <v>Round 4</v>
      </c>
      <c r="C56" s="44"/>
      <c r="D56" s="20"/>
      <c r="E56" s="19"/>
      <c r="F56" s="20"/>
      <c r="G56" s="19"/>
      <c r="H56" s="45"/>
      <c r="I56" s="46"/>
      <c r="J56" s="47" t="str">
        <f t="shared" si="65"/>
        <v/>
      </c>
      <c r="K56" s="47" t="str">
        <f t="shared" si="66"/>
        <v/>
      </c>
      <c r="L56" s="19" t="str">
        <f t="shared" si="67"/>
        <v xml:space="preserve"> V </v>
      </c>
      <c r="M56" s="19">
        <f t="shared" si="68"/>
        <v>96</v>
      </c>
      <c r="N56" s="48" t="s">
        <v>370</v>
      </c>
      <c r="O56" s="49" t="str">
        <f t="shared" si="69"/>
        <v>Round 4</v>
      </c>
      <c r="P56" s="49" t="str">
        <f t="shared" si="70"/>
        <v>Round 4</v>
      </c>
      <c r="Q56" s="19" t="s">
        <v>68</v>
      </c>
      <c r="R56" s="19">
        <f t="shared" si="71"/>
        <v>0</v>
      </c>
      <c r="S56" s="19" t="str">
        <f t="shared" si="72"/>
        <v>HornsbyRound 8</v>
      </c>
    </row>
    <row r="57" spans="1:19" ht="13.5" customHeight="1" x14ac:dyDescent="0.2">
      <c r="A57" s="43"/>
      <c r="B57" s="43" t="str">
        <f t="shared" si="73"/>
        <v>Round 4</v>
      </c>
      <c r="C57" s="44"/>
      <c r="D57" s="20"/>
      <c r="E57" s="19"/>
      <c r="F57" s="20"/>
      <c r="G57" s="19"/>
      <c r="H57" s="45"/>
      <c r="I57" s="46"/>
      <c r="J57" s="47" t="str">
        <f t="shared" si="65"/>
        <v/>
      </c>
      <c r="K57" s="47" t="str">
        <f t="shared" si="66"/>
        <v/>
      </c>
      <c r="L57" s="19" t="str">
        <f t="shared" si="67"/>
        <v xml:space="preserve"> V </v>
      </c>
      <c r="M57" s="19">
        <f t="shared" si="68"/>
        <v>96</v>
      </c>
      <c r="N57" s="48" t="s">
        <v>370</v>
      </c>
      <c r="O57" s="49" t="str">
        <f t="shared" si="69"/>
        <v>Round 4</v>
      </c>
      <c r="P57" s="49" t="str">
        <f t="shared" si="70"/>
        <v>Round 4</v>
      </c>
      <c r="Q57" s="19" t="s">
        <v>69</v>
      </c>
      <c r="R57" s="19">
        <f t="shared" si="71"/>
        <v>0</v>
      </c>
      <c r="S57" s="19" t="str">
        <f t="shared" si="72"/>
        <v>Norths PiratesRound 8</v>
      </c>
    </row>
    <row r="58" spans="1:19" ht="13.5" customHeight="1" x14ac:dyDescent="0.2">
      <c r="A58" s="43"/>
      <c r="B58" s="43" t="str">
        <f t="shared" si="73"/>
        <v>Round 4</v>
      </c>
      <c r="C58" s="44"/>
      <c r="D58" s="20"/>
      <c r="E58" s="19"/>
      <c r="F58" s="20"/>
      <c r="G58" s="19"/>
      <c r="H58" s="45"/>
      <c r="I58" s="46"/>
      <c r="J58" s="47" t="str">
        <f t="shared" si="65"/>
        <v/>
      </c>
      <c r="K58" s="47" t="str">
        <f t="shared" si="66"/>
        <v/>
      </c>
      <c r="L58" s="19" t="str">
        <f t="shared" si="67"/>
        <v xml:space="preserve"> V </v>
      </c>
      <c r="M58" s="19">
        <f t="shared" si="68"/>
        <v>96</v>
      </c>
      <c r="N58" s="48" t="s">
        <v>370</v>
      </c>
      <c r="O58" s="49" t="str">
        <f t="shared" si="69"/>
        <v>Round 4</v>
      </c>
      <c r="P58" s="49" t="str">
        <f t="shared" si="70"/>
        <v>Round 4</v>
      </c>
      <c r="Q58" s="19" t="s">
        <v>70</v>
      </c>
      <c r="R58" s="19">
        <f t="shared" si="71"/>
        <v>0</v>
      </c>
      <c r="S58" s="19" t="str">
        <f t="shared" si="72"/>
        <v>MosmanRound 8</v>
      </c>
    </row>
    <row r="59" spans="1:19" ht="13.5" customHeight="1" x14ac:dyDescent="0.2">
      <c r="A59" s="43"/>
      <c r="B59" s="43" t="str">
        <f t="shared" si="73"/>
        <v>Round 4</v>
      </c>
      <c r="C59" s="44"/>
      <c r="D59" s="20"/>
      <c r="E59" s="19"/>
      <c r="F59" s="20"/>
      <c r="G59" s="19"/>
      <c r="H59" s="45"/>
      <c r="I59" s="46"/>
      <c r="J59" s="47" t="str">
        <f t="shared" si="65"/>
        <v/>
      </c>
      <c r="K59" s="47" t="str">
        <f t="shared" si="66"/>
        <v/>
      </c>
      <c r="L59" s="19" t="str">
        <f t="shared" si="67"/>
        <v xml:space="preserve"> V </v>
      </c>
      <c r="M59" s="19">
        <f t="shared" si="68"/>
        <v>96</v>
      </c>
      <c r="N59" s="48" t="s">
        <v>370</v>
      </c>
      <c r="O59" s="49" t="str">
        <f t="shared" si="69"/>
        <v>Round 4</v>
      </c>
      <c r="P59" s="49" t="str">
        <f t="shared" si="70"/>
        <v>Round 4</v>
      </c>
      <c r="Q59" s="19" t="s">
        <v>71</v>
      </c>
      <c r="R59" s="19">
        <f t="shared" si="71"/>
        <v>0</v>
      </c>
      <c r="S59" s="19" t="str">
        <f t="shared" si="72"/>
        <v>KWPRound 8</v>
      </c>
    </row>
    <row r="60" spans="1:19" ht="13.5" customHeight="1" x14ac:dyDescent="0.2">
      <c r="A60" s="43"/>
      <c r="B60" s="43" t="str">
        <f t="shared" si="73"/>
        <v>Round 4</v>
      </c>
      <c r="C60" s="44">
        <v>43240</v>
      </c>
      <c r="D60" s="20"/>
      <c r="E60" s="19"/>
      <c r="F60" s="20"/>
      <c r="G60" s="19"/>
      <c r="H60" s="45"/>
      <c r="I60" s="46"/>
      <c r="J60" s="47" t="str">
        <f t="shared" si="65"/>
        <v/>
      </c>
      <c r="K60" s="47" t="str">
        <f t="shared" si="66"/>
        <v/>
      </c>
      <c r="L60" s="19" t="str">
        <f t="shared" si="67"/>
        <v xml:space="preserve"> V </v>
      </c>
      <c r="M60" s="19">
        <f t="shared" si="68"/>
        <v>96</v>
      </c>
      <c r="N60" s="47" t="s">
        <v>382</v>
      </c>
      <c r="O60" s="49" t="str">
        <f t="shared" si="69"/>
        <v>Round 4</v>
      </c>
      <c r="P60" s="49" t="str">
        <f t="shared" si="70"/>
        <v>Round 4</v>
      </c>
      <c r="Q60" s="19" t="s">
        <v>74</v>
      </c>
      <c r="R60" s="19">
        <f t="shared" si="71"/>
        <v>0</v>
      </c>
      <c r="S60" s="19" t="str">
        <f t="shared" si="72"/>
        <v>HornsbyRound 9</v>
      </c>
    </row>
    <row r="61" spans="1:19" ht="13.5" customHeight="1" x14ac:dyDescent="0.2">
      <c r="A61" s="43"/>
      <c r="B61" s="43" t="str">
        <f t="shared" si="73"/>
        <v>Round 4</v>
      </c>
      <c r="C61" s="44"/>
      <c r="D61" s="20"/>
      <c r="E61" s="19"/>
      <c r="F61" s="20"/>
      <c r="G61" s="19"/>
      <c r="H61" s="45"/>
      <c r="I61" s="46"/>
      <c r="J61" s="47" t="str">
        <f t="shared" si="65"/>
        <v/>
      </c>
      <c r="K61" s="47" t="str">
        <f t="shared" si="66"/>
        <v/>
      </c>
      <c r="L61" s="19" t="str">
        <f t="shared" si="67"/>
        <v xml:space="preserve"> V </v>
      </c>
      <c r="M61" s="19">
        <f t="shared" si="68"/>
        <v>96</v>
      </c>
      <c r="N61" s="47" t="s">
        <v>382</v>
      </c>
      <c r="O61" s="49" t="str">
        <f t="shared" si="69"/>
        <v>Round 4</v>
      </c>
      <c r="P61" s="49" t="str">
        <f t="shared" si="70"/>
        <v>Round 4</v>
      </c>
      <c r="Q61" s="19" t="s">
        <v>75</v>
      </c>
      <c r="R61" s="19">
        <f t="shared" si="71"/>
        <v>0</v>
      </c>
      <c r="S61" s="19" t="str">
        <f t="shared" si="72"/>
        <v>Lane CoveRound 9</v>
      </c>
    </row>
    <row r="62" spans="1:19" ht="13.5" customHeight="1" x14ac:dyDescent="0.2">
      <c r="A62" s="43"/>
      <c r="B62" s="43" t="str">
        <f t="shared" si="73"/>
        <v>Round 4</v>
      </c>
      <c r="C62" s="44"/>
      <c r="D62" s="20"/>
      <c r="E62" s="19"/>
      <c r="F62" s="20"/>
      <c r="G62" s="19"/>
      <c r="H62" s="45"/>
      <c r="I62" s="46"/>
      <c r="J62" s="47" t="str">
        <f t="shared" si="65"/>
        <v/>
      </c>
      <c r="K62" s="47" t="str">
        <f t="shared" si="66"/>
        <v/>
      </c>
      <c r="L62" s="19" t="str">
        <f t="shared" si="67"/>
        <v xml:space="preserve"> V </v>
      </c>
      <c r="M62" s="19">
        <f t="shared" si="68"/>
        <v>96</v>
      </c>
      <c r="N62" s="47" t="s">
        <v>382</v>
      </c>
      <c r="O62" s="49" t="str">
        <f t="shared" si="69"/>
        <v>Round 4</v>
      </c>
      <c r="P62" s="49" t="str">
        <f t="shared" si="70"/>
        <v>Round 4</v>
      </c>
      <c r="Q62" s="19" t="s">
        <v>76</v>
      </c>
      <c r="R62" s="19">
        <f t="shared" si="71"/>
        <v>0</v>
      </c>
      <c r="S62" s="19" t="str">
        <f t="shared" si="72"/>
        <v>ChatswoodRound 9</v>
      </c>
    </row>
    <row r="63" spans="1:19" ht="13.5" customHeight="1" x14ac:dyDescent="0.2">
      <c r="A63" s="43" t="s">
        <v>193</v>
      </c>
      <c r="B63" s="43" t="str">
        <f>A63</f>
        <v>Round 5</v>
      </c>
      <c r="C63" s="44">
        <v>43246</v>
      </c>
      <c r="D63" s="20"/>
      <c r="E63" s="19"/>
      <c r="F63" s="20"/>
      <c r="G63" s="22"/>
      <c r="H63" s="45"/>
      <c r="I63" s="46"/>
      <c r="J63" s="47" t="str">
        <f t="shared" si="65"/>
        <v/>
      </c>
      <c r="K63" s="47" t="str">
        <f t="shared" si="66"/>
        <v/>
      </c>
      <c r="L63" s="19" t="str">
        <f t="shared" si="67"/>
        <v xml:space="preserve"> V </v>
      </c>
      <c r="M63" s="19">
        <f t="shared" si="68"/>
        <v>96</v>
      </c>
      <c r="N63" s="48" t="s">
        <v>370</v>
      </c>
      <c r="O63" s="49" t="str">
        <f t="shared" si="69"/>
        <v>Round 5</v>
      </c>
      <c r="P63" s="49" t="str">
        <f t="shared" si="70"/>
        <v>Round 5</v>
      </c>
      <c r="Q63" s="19" t="s">
        <v>77</v>
      </c>
      <c r="R63" s="19">
        <f t="shared" si="71"/>
        <v>0</v>
      </c>
      <c r="S63" s="19" t="str">
        <f t="shared" si="72"/>
        <v>RosevilleRound 9</v>
      </c>
    </row>
    <row r="64" spans="1:19" ht="13.5" customHeight="1" x14ac:dyDescent="0.2">
      <c r="A64" s="43"/>
      <c r="B64" s="43" t="str">
        <f t="shared" ref="B64:B74" si="74">B63</f>
        <v>Round 5</v>
      </c>
      <c r="C64" s="44"/>
      <c r="D64" s="20"/>
      <c r="E64" s="19"/>
      <c r="F64" s="20"/>
      <c r="G64" s="22"/>
      <c r="H64" s="45"/>
      <c r="I64" s="46"/>
      <c r="J64" s="47" t="str">
        <f t="shared" si="65"/>
        <v/>
      </c>
      <c r="K64" s="47" t="str">
        <f t="shared" si="66"/>
        <v/>
      </c>
      <c r="L64" s="19" t="str">
        <f t="shared" si="67"/>
        <v xml:space="preserve"> V </v>
      </c>
      <c r="M64" s="19">
        <f t="shared" si="68"/>
        <v>96</v>
      </c>
      <c r="N64" s="48" t="s">
        <v>370</v>
      </c>
      <c r="O64" s="49" t="str">
        <f t="shared" si="69"/>
        <v>Round 5</v>
      </c>
      <c r="P64" s="49" t="str">
        <f t="shared" si="70"/>
        <v>Round 5</v>
      </c>
      <c r="Q64" s="19" t="s">
        <v>78</v>
      </c>
      <c r="R64" s="19">
        <f t="shared" si="71"/>
        <v>0</v>
      </c>
      <c r="S64" s="19" t="str">
        <f t="shared" si="72"/>
        <v>Hunters HillRound 9</v>
      </c>
    </row>
    <row r="65" spans="1:19" ht="13.5" customHeight="1" x14ac:dyDescent="0.2">
      <c r="A65" s="43"/>
      <c r="B65" s="43" t="str">
        <f t="shared" si="74"/>
        <v>Round 5</v>
      </c>
      <c r="C65" s="44"/>
      <c r="D65" s="20"/>
      <c r="E65" s="19"/>
      <c r="F65" s="20"/>
      <c r="G65" s="19"/>
      <c r="H65" s="45"/>
      <c r="I65" s="46"/>
      <c r="J65" s="47" t="str">
        <f t="shared" si="65"/>
        <v/>
      </c>
      <c r="K65" s="47" t="str">
        <f t="shared" si="66"/>
        <v/>
      </c>
      <c r="L65" s="19" t="str">
        <f t="shared" si="67"/>
        <v xml:space="preserve"> V </v>
      </c>
      <c r="M65" s="19">
        <f t="shared" si="68"/>
        <v>96</v>
      </c>
      <c r="N65" s="48" t="s">
        <v>370</v>
      </c>
      <c r="O65" s="49" t="str">
        <f t="shared" si="69"/>
        <v>Round 5</v>
      </c>
      <c r="P65" s="49" t="str">
        <f t="shared" si="70"/>
        <v>Round 5</v>
      </c>
      <c r="Q65" s="19" t="s">
        <v>79</v>
      </c>
      <c r="R65" s="19">
        <f t="shared" si="71"/>
        <v>0</v>
      </c>
      <c r="S65" s="19" t="str">
        <f t="shared" si="72"/>
        <v>St IvesRound 9</v>
      </c>
    </row>
    <row r="66" spans="1:19" ht="13.5" customHeight="1" x14ac:dyDescent="0.2">
      <c r="A66" s="43"/>
      <c r="B66" s="43" t="str">
        <f t="shared" si="74"/>
        <v>Round 5</v>
      </c>
      <c r="C66" s="44"/>
      <c r="D66" s="20"/>
      <c r="E66" s="19"/>
      <c r="F66" s="20"/>
      <c r="G66" s="19"/>
      <c r="H66" s="45"/>
      <c r="I66" s="46"/>
      <c r="J66" s="47" t="str">
        <f t="shared" si="65"/>
        <v/>
      </c>
      <c r="K66" s="47" t="str">
        <f t="shared" si="66"/>
        <v/>
      </c>
      <c r="L66" s="19" t="str">
        <f t="shared" si="67"/>
        <v xml:space="preserve"> V </v>
      </c>
      <c r="M66" s="19">
        <f t="shared" si="68"/>
        <v>96</v>
      </c>
      <c r="N66" s="48" t="s">
        <v>370</v>
      </c>
      <c r="O66" s="49" t="str">
        <f t="shared" si="69"/>
        <v>Round 5</v>
      </c>
      <c r="P66" s="49" t="str">
        <f t="shared" si="70"/>
        <v>Round 5</v>
      </c>
      <c r="Q66" s="19" t="s">
        <v>397</v>
      </c>
      <c r="R66" s="19">
        <f t="shared" si="71"/>
        <v>0</v>
      </c>
      <c r="S66" s="19" t="str">
        <f t="shared" si="72"/>
        <v>WahroongaRound 9</v>
      </c>
    </row>
    <row r="67" spans="1:19" ht="13.5" customHeight="1" x14ac:dyDescent="0.2">
      <c r="A67" s="43"/>
      <c r="B67" s="43" t="str">
        <f t="shared" si="74"/>
        <v>Round 5</v>
      </c>
      <c r="C67" s="44"/>
      <c r="D67" s="20"/>
      <c r="E67" s="19"/>
      <c r="F67" s="20"/>
      <c r="G67" s="19"/>
      <c r="H67" s="45"/>
      <c r="I67" s="46"/>
      <c r="J67" s="47" t="str">
        <f t="shared" si="65"/>
        <v/>
      </c>
      <c r="K67" s="47" t="str">
        <f t="shared" si="66"/>
        <v/>
      </c>
      <c r="L67" s="19" t="str">
        <f t="shared" si="67"/>
        <v xml:space="preserve"> V </v>
      </c>
      <c r="M67" s="19">
        <f t="shared" si="68"/>
        <v>96</v>
      </c>
      <c r="N67" s="48" t="s">
        <v>370</v>
      </c>
      <c r="O67" s="49" t="str">
        <f t="shared" si="69"/>
        <v>Round 5</v>
      </c>
      <c r="P67" s="49" t="str">
        <f t="shared" si="70"/>
        <v>Round 5</v>
      </c>
      <c r="Q67" s="19" t="s">
        <v>80</v>
      </c>
      <c r="R67" s="19">
        <f t="shared" si="71"/>
        <v>0</v>
      </c>
      <c r="S67" s="19" t="str">
        <f t="shared" si="72"/>
        <v>KWPRound 9</v>
      </c>
    </row>
    <row r="68" spans="1:19" ht="13.5" customHeight="1" x14ac:dyDescent="0.2">
      <c r="A68" s="43"/>
      <c r="B68" s="43" t="str">
        <f t="shared" si="74"/>
        <v>Round 5</v>
      </c>
      <c r="C68" s="44"/>
      <c r="D68" s="20"/>
      <c r="E68" s="19"/>
      <c r="F68" s="20"/>
      <c r="G68" s="19"/>
      <c r="H68" s="45"/>
      <c r="I68" s="46"/>
      <c r="J68" s="47" t="str">
        <f t="shared" si="65"/>
        <v/>
      </c>
      <c r="K68" s="47" t="str">
        <f t="shared" si="66"/>
        <v/>
      </c>
      <c r="L68" s="19" t="str">
        <f t="shared" si="67"/>
        <v xml:space="preserve"> V </v>
      </c>
      <c r="M68" s="19">
        <f t="shared" si="68"/>
        <v>96</v>
      </c>
      <c r="N68" s="48" t="s">
        <v>370</v>
      </c>
      <c r="O68" s="49" t="str">
        <f t="shared" si="69"/>
        <v>Round 5</v>
      </c>
      <c r="P68" s="49" t="str">
        <f t="shared" si="70"/>
        <v>Round 5</v>
      </c>
      <c r="Q68" s="19" t="s">
        <v>82</v>
      </c>
      <c r="R68" s="19">
        <f t="shared" si="71"/>
        <v>0</v>
      </c>
      <c r="S68" s="19" t="str">
        <f t="shared" si="72"/>
        <v>WahroongaRound 10</v>
      </c>
    </row>
    <row r="69" spans="1:19" ht="13.5" customHeight="1" x14ac:dyDescent="0.2">
      <c r="A69" s="43"/>
      <c r="B69" s="43" t="str">
        <f t="shared" si="74"/>
        <v>Round 5</v>
      </c>
      <c r="C69" s="44"/>
      <c r="D69" s="20"/>
      <c r="E69" s="19"/>
      <c r="F69" s="20"/>
      <c r="G69" s="19"/>
      <c r="H69" s="45"/>
      <c r="I69" s="46"/>
      <c r="J69" s="47" t="str">
        <f t="shared" si="65"/>
        <v/>
      </c>
      <c r="K69" s="47" t="str">
        <f t="shared" si="66"/>
        <v/>
      </c>
      <c r="L69" s="19" t="str">
        <f t="shared" si="67"/>
        <v xml:space="preserve"> V </v>
      </c>
      <c r="M69" s="19">
        <f t="shared" si="68"/>
        <v>96</v>
      </c>
      <c r="N69" s="48" t="s">
        <v>370</v>
      </c>
      <c r="O69" s="49" t="str">
        <f t="shared" si="69"/>
        <v>Round 5</v>
      </c>
      <c r="P69" s="49" t="str">
        <f t="shared" si="70"/>
        <v>Round 5</v>
      </c>
      <c r="Q69" s="19" t="s">
        <v>83</v>
      </c>
      <c r="R69" s="19">
        <f t="shared" si="71"/>
        <v>0</v>
      </c>
      <c r="S69" s="19" t="str">
        <f t="shared" si="72"/>
        <v>LindfieldRound 10</v>
      </c>
    </row>
    <row r="70" spans="1:19" ht="13.5" customHeight="1" x14ac:dyDescent="0.2">
      <c r="A70" s="43"/>
      <c r="B70" s="43" t="str">
        <f t="shared" si="74"/>
        <v>Round 5</v>
      </c>
      <c r="C70" s="44"/>
      <c r="D70" s="20"/>
      <c r="E70" s="22"/>
      <c r="F70" s="20"/>
      <c r="G70" s="19"/>
      <c r="H70" s="45"/>
      <c r="I70" s="46"/>
      <c r="J70" s="47" t="str">
        <f t="shared" si="65"/>
        <v/>
      </c>
      <c r="K70" s="47" t="str">
        <f t="shared" si="66"/>
        <v/>
      </c>
      <c r="L70" s="19" t="str">
        <f t="shared" si="67"/>
        <v xml:space="preserve"> V </v>
      </c>
      <c r="M70" s="19">
        <f t="shared" si="68"/>
        <v>96</v>
      </c>
      <c r="N70" s="48" t="s">
        <v>370</v>
      </c>
      <c r="O70" s="49" t="str">
        <f t="shared" si="69"/>
        <v>Round 5</v>
      </c>
      <c r="P70" s="49" t="str">
        <f t="shared" si="70"/>
        <v>Round 5</v>
      </c>
      <c r="Q70" s="19" t="s">
        <v>84</v>
      </c>
      <c r="R70" s="19">
        <f t="shared" si="71"/>
        <v>0</v>
      </c>
      <c r="S70" s="19" t="str">
        <f t="shared" si="72"/>
        <v>Norths PiratesRound 10</v>
      </c>
    </row>
    <row r="71" spans="1:19" ht="13.5" customHeight="1" x14ac:dyDescent="0.2">
      <c r="A71" s="43"/>
      <c r="B71" s="43" t="str">
        <f t="shared" si="74"/>
        <v>Round 5</v>
      </c>
      <c r="C71" s="44"/>
      <c r="D71" s="20"/>
      <c r="E71" s="19"/>
      <c r="F71" s="20"/>
      <c r="G71" s="19"/>
      <c r="H71" s="45"/>
      <c r="I71" s="46"/>
      <c r="J71" s="47" t="str">
        <f t="shared" si="65"/>
        <v/>
      </c>
      <c r="K71" s="47" t="str">
        <f t="shared" si="66"/>
        <v/>
      </c>
      <c r="L71" s="19" t="str">
        <f t="shared" si="67"/>
        <v xml:space="preserve"> V </v>
      </c>
      <c r="M71" s="19">
        <f t="shared" si="68"/>
        <v>96</v>
      </c>
      <c r="N71" s="48" t="s">
        <v>370</v>
      </c>
      <c r="O71" s="49" t="str">
        <f t="shared" si="69"/>
        <v>Round 5</v>
      </c>
      <c r="P71" s="49" t="str">
        <f t="shared" si="70"/>
        <v>Round 5</v>
      </c>
      <c r="Q71" s="19" t="s">
        <v>86</v>
      </c>
      <c r="R71" s="19">
        <f t="shared" si="71"/>
        <v>0</v>
      </c>
      <c r="S71" s="19" t="str">
        <f t="shared" si="72"/>
        <v>Hunters HillRound 10</v>
      </c>
    </row>
    <row r="72" spans="1:19" ht="13.5" customHeight="1" x14ac:dyDescent="0.2">
      <c r="A72" s="43"/>
      <c r="B72" s="43" t="str">
        <f t="shared" si="74"/>
        <v>Round 5</v>
      </c>
      <c r="C72" s="44">
        <v>43247</v>
      </c>
      <c r="D72" s="20"/>
      <c r="E72" s="19"/>
      <c r="F72" s="20"/>
      <c r="G72" s="19"/>
      <c r="H72" s="45"/>
      <c r="I72" s="46"/>
      <c r="J72" s="47" t="str">
        <f t="shared" si="65"/>
        <v/>
      </c>
      <c r="K72" s="47" t="str">
        <f t="shared" si="66"/>
        <v/>
      </c>
      <c r="L72" s="19" t="str">
        <f t="shared" si="67"/>
        <v xml:space="preserve"> V </v>
      </c>
      <c r="M72" s="19">
        <f t="shared" si="68"/>
        <v>96</v>
      </c>
      <c r="N72" s="47" t="s">
        <v>382</v>
      </c>
      <c r="O72" s="49" t="str">
        <f t="shared" si="69"/>
        <v>Round 5</v>
      </c>
      <c r="P72" s="49" t="str">
        <f t="shared" si="70"/>
        <v>Round 5</v>
      </c>
      <c r="Q72" s="19" t="s">
        <v>87</v>
      </c>
      <c r="R72" s="19">
        <f t="shared" si="71"/>
        <v>0</v>
      </c>
      <c r="S72" s="19" t="str">
        <f t="shared" si="72"/>
        <v>RosevilleRound 10</v>
      </c>
    </row>
    <row r="73" spans="1:19" ht="13.5" customHeight="1" x14ac:dyDescent="0.2">
      <c r="A73" s="43"/>
      <c r="B73" s="43" t="str">
        <f t="shared" si="74"/>
        <v>Round 5</v>
      </c>
      <c r="C73" s="44"/>
      <c r="D73" s="20"/>
      <c r="E73" s="19"/>
      <c r="F73" s="20"/>
      <c r="G73" s="19"/>
      <c r="H73" s="45"/>
      <c r="I73" s="46"/>
      <c r="J73" s="47" t="str">
        <f t="shared" si="65"/>
        <v/>
      </c>
      <c r="K73" s="47" t="str">
        <f t="shared" si="66"/>
        <v/>
      </c>
      <c r="L73" s="19" t="str">
        <f t="shared" si="67"/>
        <v xml:space="preserve"> V </v>
      </c>
      <c r="M73" s="19">
        <f t="shared" si="68"/>
        <v>96</v>
      </c>
      <c r="N73" s="47" t="s">
        <v>382</v>
      </c>
      <c r="O73" s="49" t="str">
        <f t="shared" si="69"/>
        <v>Round 5</v>
      </c>
      <c r="P73" s="49" t="str">
        <f t="shared" si="70"/>
        <v>Round 5</v>
      </c>
      <c r="Q73" s="19" t="s">
        <v>89</v>
      </c>
      <c r="R73" s="19">
        <f t="shared" si="71"/>
        <v>0</v>
      </c>
      <c r="S73" s="19" t="str">
        <f t="shared" si="72"/>
        <v>MosmanRound 11</v>
      </c>
    </row>
    <row r="74" spans="1:19" ht="13.5" customHeight="1" x14ac:dyDescent="0.2">
      <c r="A74" s="43"/>
      <c r="B74" s="43" t="str">
        <f t="shared" si="74"/>
        <v>Round 5</v>
      </c>
      <c r="C74" s="44"/>
      <c r="D74" s="20"/>
      <c r="E74" s="19"/>
      <c r="F74" s="20"/>
      <c r="G74" s="19"/>
      <c r="H74" s="45"/>
      <c r="I74" s="46"/>
      <c r="J74" s="47" t="str">
        <f t="shared" si="65"/>
        <v/>
      </c>
      <c r="K74" s="47" t="str">
        <f t="shared" si="66"/>
        <v/>
      </c>
      <c r="L74" s="19" t="str">
        <f t="shared" si="67"/>
        <v xml:space="preserve"> V </v>
      </c>
      <c r="M74" s="19">
        <f t="shared" si="68"/>
        <v>96</v>
      </c>
      <c r="N74" s="47" t="s">
        <v>382</v>
      </c>
      <c r="O74" s="49" t="str">
        <f t="shared" si="69"/>
        <v>Round 5</v>
      </c>
      <c r="P74" s="49" t="str">
        <f t="shared" si="70"/>
        <v>Round 5</v>
      </c>
      <c r="Q74" s="19" t="s">
        <v>90</v>
      </c>
      <c r="R74" s="19">
        <f t="shared" si="71"/>
        <v>0</v>
      </c>
      <c r="S74" s="19" t="str">
        <f t="shared" si="72"/>
        <v>ChatswoodRound 11</v>
      </c>
    </row>
    <row r="75" spans="1:19" ht="13.5" customHeight="1" x14ac:dyDescent="0.2">
      <c r="A75" s="43" t="s">
        <v>198</v>
      </c>
      <c r="B75" s="43" t="str">
        <f>A75</f>
        <v>Round 6</v>
      </c>
      <c r="C75" s="44">
        <v>43253</v>
      </c>
      <c r="D75" s="20"/>
      <c r="E75" s="19"/>
      <c r="F75" s="20"/>
      <c r="G75" s="19"/>
      <c r="H75" s="45"/>
      <c r="I75" s="46"/>
      <c r="J75" s="47" t="str">
        <f t="shared" si="65"/>
        <v/>
      </c>
      <c r="K75" s="47" t="str">
        <f t="shared" si="66"/>
        <v/>
      </c>
      <c r="L75" s="19" t="str">
        <f t="shared" si="67"/>
        <v xml:space="preserve"> V </v>
      </c>
      <c r="M75" s="19">
        <f t="shared" si="68"/>
        <v>96</v>
      </c>
      <c r="N75" s="48" t="s">
        <v>370</v>
      </c>
      <c r="O75" s="49" t="str">
        <f t="shared" si="69"/>
        <v>Round 6</v>
      </c>
      <c r="P75" s="49" t="str">
        <f t="shared" si="70"/>
        <v>Round 6</v>
      </c>
      <c r="Q75" s="19" t="s">
        <v>91</v>
      </c>
      <c r="R75" s="19">
        <f t="shared" si="71"/>
        <v>0</v>
      </c>
      <c r="S75" s="19" t="str">
        <f t="shared" si="72"/>
        <v>Norths PiratesRound 11</v>
      </c>
    </row>
    <row r="76" spans="1:19" ht="13.5" customHeight="1" x14ac:dyDescent="0.2">
      <c r="A76" s="43"/>
      <c r="B76" s="43" t="str">
        <f t="shared" ref="B76:B86" si="75">B75</f>
        <v>Round 6</v>
      </c>
      <c r="C76" s="44"/>
      <c r="D76" s="20"/>
      <c r="E76" s="19"/>
      <c r="F76" s="20"/>
      <c r="G76" s="19"/>
      <c r="H76" s="45"/>
      <c r="I76" s="46"/>
      <c r="J76" s="47" t="str">
        <f t="shared" si="65"/>
        <v/>
      </c>
      <c r="K76" s="47" t="str">
        <f t="shared" si="66"/>
        <v/>
      </c>
      <c r="L76" s="19" t="str">
        <f t="shared" si="67"/>
        <v xml:space="preserve"> V </v>
      </c>
      <c r="M76" s="19">
        <f t="shared" si="68"/>
        <v>96</v>
      </c>
      <c r="N76" s="48" t="s">
        <v>370</v>
      </c>
      <c r="O76" s="49" t="str">
        <f t="shared" si="69"/>
        <v>Round 6</v>
      </c>
      <c r="P76" s="49" t="str">
        <f t="shared" si="70"/>
        <v>Round 6</v>
      </c>
      <c r="Q76" s="19" t="s">
        <v>92</v>
      </c>
      <c r="R76" s="19">
        <f t="shared" si="71"/>
        <v>0</v>
      </c>
      <c r="S76" s="19" t="str">
        <f t="shared" si="72"/>
        <v>WahroongaRound 11</v>
      </c>
    </row>
    <row r="77" spans="1:19" ht="13.5" customHeight="1" x14ac:dyDescent="0.2">
      <c r="A77" s="43"/>
      <c r="B77" s="43" t="str">
        <f t="shared" si="75"/>
        <v>Round 6</v>
      </c>
      <c r="C77" s="44"/>
      <c r="D77" s="20"/>
      <c r="E77" s="19"/>
      <c r="F77" s="20"/>
      <c r="G77" s="19"/>
      <c r="H77" s="45"/>
      <c r="I77" s="46"/>
      <c r="J77" s="47" t="str">
        <f t="shared" si="65"/>
        <v/>
      </c>
      <c r="K77" s="47" t="str">
        <f t="shared" si="66"/>
        <v/>
      </c>
      <c r="L77" s="19" t="str">
        <f t="shared" si="67"/>
        <v xml:space="preserve"> V </v>
      </c>
      <c r="M77" s="19">
        <f t="shared" si="68"/>
        <v>96</v>
      </c>
      <c r="N77" s="48" t="s">
        <v>370</v>
      </c>
      <c r="O77" s="49" t="str">
        <f t="shared" si="69"/>
        <v>Round 6</v>
      </c>
      <c r="P77" s="49" t="str">
        <f t="shared" si="70"/>
        <v>Round 6</v>
      </c>
      <c r="Q77" s="19" t="s">
        <v>98</v>
      </c>
      <c r="R77" s="19">
        <f t="shared" si="71"/>
        <v>0</v>
      </c>
      <c r="S77" s="19" t="str">
        <f t="shared" si="72"/>
        <v>St IvesRound 12</v>
      </c>
    </row>
    <row r="78" spans="1:19" ht="13.5" customHeight="1" x14ac:dyDescent="0.2">
      <c r="A78" s="43"/>
      <c r="B78" s="43" t="str">
        <f t="shared" si="75"/>
        <v>Round 6</v>
      </c>
      <c r="C78" s="44"/>
      <c r="D78" s="20"/>
      <c r="E78" s="19"/>
      <c r="F78" s="20"/>
      <c r="G78" s="19"/>
      <c r="H78" s="45"/>
      <c r="I78" s="46"/>
      <c r="J78" s="47" t="str">
        <f t="shared" si="65"/>
        <v/>
      </c>
      <c r="K78" s="47" t="str">
        <f t="shared" si="66"/>
        <v/>
      </c>
      <c r="L78" s="19" t="str">
        <f t="shared" si="67"/>
        <v xml:space="preserve"> V </v>
      </c>
      <c r="M78" s="19">
        <f t="shared" si="68"/>
        <v>96</v>
      </c>
      <c r="N78" s="48" t="s">
        <v>370</v>
      </c>
      <c r="O78" s="49" t="str">
        <f t="shared" si="69"/>
        <v>Round 6</v>
      </c>
      <c r="P78" s="49" t="str">
        <f t="shared" si="70"/>
        <v>Round 6</v>
      </c>
      <c r="Q78" s="19" t="s">
        <v>95</v>
      </c>
      <c r="R78" s="19">
        <f t="shared" si="71"/>
        <v>0</v>
      </c>
      <c r="S78" s="19" t="str">
        <f t="shared" si="72"/>
        <v>WahroongaRound 12</v>
      </c>
    </row>
    <row r="79" spans="1:19" ht="13.5" customHeight="1" x14ac:dyDescent="0.2">
      <c r="A79" s="43"/>
      <c r="B79" s="43" t="str">
        <f t="shared" si="75"/>
        <v>Round 6</v>
      </c>
      <c r="C79" s="44"/>
      <c r="D79" s="20"/>
      <c r="E79" s="19"/>
      <c r="F79" s="20"/>
      <c r="G79" s="19"/>
      <c r="H79" s="45"/>
      <c r="I79" s="46"/>
      <c r="J79" s="47" t="str">
        <f t="shared" si="65"/>
        <v/>
      </c>
      <c r="K79" s="47" t="str">
        <f t="shared" si="66"/>
        <v/>
      </c>
      <c r="L79" s="19" t="str">
        <f t="shared" si="67"/>
        <v xml:space="preserve"> V </v>
      </c>
      <c r="M79" s="19">
        <f t="shared" si="68"/>
        <v>96</v>
      </c>
      <c r="N79" s="48" t="s">
        <v>370</v>
      </c>
      <c r="O79" s="49" t="str">
        <f t="shared" si="69"/>
        <v>Round 6</v>
      </c>
      <c r="P79" s="49" t="str">
        <f t="shared" si="70"/>
        <v>Round 6</v>
      </c>
      <c r="Q79" s="19" t="s">
        <v>96</v>
      </c>
      <c r="R79" s="19">
        <f t="shared" si="71"/>
        <v>0</v>
      </c>
      <c r="S79" s="19" t="str">
        <f t="shared" si="72"/>
        <v>MosmanRound 12</v>
      </c>
    </row>
    <row r="80" spans="1:19" ht="13.5" customHeight="1" x14ac:dyDescent="0.2">
      <c r="A80" s="43"/>
      <c r="B80" s="43" t="str">
        <f t="shared" si="75"/>
        <v>Round 6</v>
      </c>
      <c r="C80" s="44"/>
      <c r="D80" s="20"/>
      <c r="E80" s="19"/>
      <c r="F80" s="20"/>
      <c r="G80" s="19"/>
      <c r="H80" s="45"/>
      <c r="I80" s="46"/>
      <c r="J80" s="47" t="str">
        <f t="shared" si="65"/>
        <v/>
      </c>
      <c r="K80" s="47" t="str">
        <f t="shared" si="66"/>
        <v/>
      </c>
      <c r="L80" s="19" t="str">
        <f t="shared" si="67"/>
        <v xml:space="preserve"> V </v>
      </c>
      <c r="M80" s="19">
        <f t="shared" si="68"/>
        <v>96</v>
      </c>
      <c r="N80" s="48" t="s">
        <v>370</v>
      </c>
      <c r="O80" s="49" t="str">
        <f t="shared" si="69"/>
        <v>Round 6</v>
      </c>
      <c r="P80" s="49" t="str">
        <f t="shared" si="70"/>
        <v>Round 6</v>
      </c>
      <c r="Q80" s="19" t="s">
        <v>97</v>
      </c>
      <c r="R80" s="19">
        <f t="shared" si="71"/>
        <v>0</v>
      </c>
      <c r="S80" s="19" t="str">
        <f t="shared" si="72"/>
        <v>Hunters HillRound 12</v>
      </c>
    </row>
    <row r="81" spans="1:19" ht="13.5" customHeight="1" x14ac:dyDescent="0.2">
      <c r="A81" s="43"/>
      <c r="B81" s="43" t="str">
        <f t="shared" si="75"/>
        <v>Round 6</v>
      </c>
      <c r="C81" s="44"/>
      <c r="D81" s="20"/>
      <c r="E81" s="19"/>
      <c r="F81" s="20"/>
      <c r="G81" s="19"/>
      <c r="H81" s="45"/>
      <c r="I81" s="46"/>
      <c r="J81" s="47" t="str">
        <f t="shared" si="65"/>
        <v/>
      </c>
      <c r="K81" s="47" t="str">
        <f t="shared" si="66"/>
        <v/>
      </c>
      <c r="L81" s="19" t="str">
        <f t="shared" si="67"/>
        <v xml:space="preserve"> V </v>
      </c>
      <c r="M81" s="19">
        <f t="shared" si="68"/>
        <v>96</v>
      </c>
      <c r="N81" s="48" t="s">
        <v>370</v>
      </c>
      <c r="O81" s="49" t="str">
        <f t="shared" si="69"/>
        <v>Round 6</v>
      </c>
      <c r="P81" s="49" t="str">
        <f t="shared" si="70"/>
        <v>Round 6</v>
      </c>
      <c r="Q81" s="19" t="s">
        <v>99</v>
      </c>
      <c r="R81" s="19">
        <f t="shared" si="71"/>
        <v>0</v>
      </c>
      <c r="S81" s="19" t="str">
        <f t="shared" si="72"/>
        <v>LindfieldRound 12</v>
      </c>
    </row>
    <row r="82" spans="1:19" ht="13.5" customHeight="1" x14ac:dyDescent="0.2">
      <c r="A82" s="43"/>
      <c r="B82" s="43" t="str">
        <f t="shared" si="75"/>
        <v>Round 6</v>
      </c>
      <c r="C82" s="44"/>
      <c r="D82" s="20"/>
      <c r="E82" s="19"/>
      <c r="F82" s="20"/>
      <c r="G82" s="19"/>
      <c r="H82" s="45"/>
      <c r="I82" s="46"/>
      <c r="J82" s="47" t="str">
        <f t="shared" si="65"/>
        <v/>
      </c>
      <c r="K82" s="47" t="str">
        <f t="shared" si="66"/>
        <v/>
      </c>
      <c r="L82" s="19" t="str">
        <f t="shared" si="67"/>
        <v xml:space="preserve"> V </v>
      </c>
      <c r="M82" s="19">
        <f t="shared" si="68"/>
        <v>96</v>
      </c>
      <c r="N82" s="48" t="s">
        <v>370</v>
      </c>
      <c r="O82" s="49" t="str">
        <f t="shared" si="69"/>
        <v>Round 6</v>
      </c>
      <c r="P82" s="49" t="str">
        <f t="shared" si="70"/>
        <v>Round 6</v>
      </c>
      <c r="Q82" s="19" t="s">
        <v>100</v>
      </c>
      <c r="R82" s="19">
        <f t="shared" si="71"/>
        <v>0</v>
      </c>
      <c r="S82" s="19" t="str">
        <f t="shared" si="72"/>
        <v>Hunters HillRound 13</v>
      </c>
    </row>
    <row r="83" spans="1:19" ht="13.5" customHeight="1" x14ac:dyDescent="0.2">
      <c r="A83" s="43"/>
      <c r="B83" s="43" t="str">
        <f t="shared" si="75"/>
        <v>Round 6</v>
      </c>
      <c r="C83" s="44"/>
      <c r="D83" s="20"/>
      <c r="E83" s="19"/>
      <c r="F83" s="20"/>
      <c r="G83" s="19"/>
      <c r="H83" s="45"/>
      <c r="I83" s="46"/>
      <c r="J83" s="47" t="str">
        <f t="shared" si="65"/>
        <v/>
      </c>
      <c r="K83" s="47" t="str">
        <f t="shared" si="66"/>
        <v/>
      </c>
      <c r="L83" s="19" t="str">
        <f t="shared" si="67"/>
        <v xml:space="preserve"> V </v>
      </c>
      <c r="M83" s="19">
        <f t="shared" si="68"/>
        <v>96</v>
      </c>
      <c r="N83" s="48" t="s">
        <v>370</v>
      </c>
      <c r="O83" s="49" t="str">
        <f t="shared" si="69"/>
        <v>Round 6</v>
      </c>
      <c r="P83" s="49" t="str">
        <f t="shared" si="70"/>
        <v>Round 6</v>
      </c>
      <c r="Q83" s="19" t="s">
        <v>101</v>
      </c>
      <c r="R83" s="19">
        <f t="shared" si="71"/>
        <v>0</v>
      </c>
      <c r="S83" s="19" t="str">
        <f t="shared" si="72"/>
        <v>LindfieldRound 13</v>
      </c>
    </row>
    <row r="84" spans="1:19" ht="13.5" customHeight="1" x14ac:dyDescent="0.2">
      <c r="A84" s="43"/>
      <c r="B84" s="43" t="str">
        <f t="shared" si="75"/>
        <v>Round 6</v>
      </c>
      <c r="C84" s="44">
        <v>43254</v>
      </c>
      <c r="D84" s="20"/>
      <c r="E84" s="19"/>
      <c r="F84" s="20"/>
      <c r="G84" s="19"/>
      <c r="H84" s="45"/>
      <c r="I84" s="46"/>
      <c r="J84" s="47" t="str">
        <f t="shared" si="65"/>
        <v/>
      </c>
      <c r="K84" s="47" t="str">
        <f t="shared" si="66"/>
        <v/>
      </c>
      <c r="L84" s="19" t="str">
        <f t="shared" si="67"/>
        <v xml:space="preserve"> V </v>
      </c>
      <c r="M84" s="19">
        <f t="shared" si="68"/>
        <v>96</v>
      </c>
      <c r="N84" s="47" t="s">
        <v>382</v>
      </c>
      <c r="O84" s="49" t="str">
        <f t="shared" si="69"/>
        <v>Round 6</v>
      </c>
      <c r="P84" s="49" t="str">
        <f t="shared" si="70"/>
        <v>Round 6</v>
      </c>
      <c r="Q84" s="19" t="s">
        <v>102</v>
      </c>
      <c r="R84" s="19">
        <f t="shared" si="71"/>
        <v>0</v>
      </c>
      <c r="S84" s="19" t="str">
        <f t="shared" si="72"/>
        <v>MosmanRound 13</v>
      </c>
    </row>
    <row r="85" spans="1:19" ht="13.5" customHeight="1" x14ac:dyDescent="0.2">
      <c r="A85" s="43"/>
      <c r="B85" s="43" t="str">
        <f t="shared" si="75"/>
        <v>Round 6</v>
      </c>
      <c r="C85" s="44"/>
      <c r="D85" s="20"/>
      <c r="E85" s="19"/>
      <c r="F85" s="20"/>
      <c r="G85" s="22"/>
      <c r="H85" s="45"/>
      <c r="I85" s="46"/>
      <c r="J85" s="47" t="str">
        <f t="shared" si="65"/>
        <v/>
      </c>
      <c r="K85" s="47" t="str">
        <f t="shared" si="66"/>
        <v/>
      </c>
      <c r="L85" s="19" t="str">
        <f t="shared" si="67"/>
        <v xml:space="preserve"> V </v>
      </c>
      <c r="M85" s="19">
        <f t="shared" si="68"/>
        <v>96</v>
      </c>
      <c r="N85" s="47" t="s">
        <v>382</v>
      </c>
      <c r="O85" s="49" t="str">
        <f t="shared" si="69"/>
        <v>Round 6</v>
      </c>
      <c r="P85" s="49" t="str">
        <f t="shared" si="70"/>
        <v>Round 6</v>
      </c>
      <c r="Q85" s="19" t="s">
        <v>103</v>
      </c>
      <c r="R85" s="19">
        <f t="shared" si="71"/>
        <v>0</v>
      </c>
      <c r="S85" s="19" t="str">
        <f t="shared" si="72"/>
        <v>RosevilleRound 13</v>
      </c>
    </row>
    <row r="86" spans="1:19" ht="13.5" customHeight="1" x14ac:dyDescent="0.2">
      <c r="A86" s="43"/>
      <c r="B86" s="43" t="str">
        <f t="shared" si="75"/>
        <v>Round 6</v>
      </c>
      <c r="C86" s="44"/>
      <c r="D86" s="20"/>
      <c r="E86" s="19"/>
      <c r="F86" s="20"/>
      <c r="G86" s="19"/>
      <c r="H86" s="45"/>
      <c r="I86" s="46"/>
      <c r="J86" s="47" t="str">
        <f t="shared" si="65"/>
        <v/>
      </c>
      <c r="K86" s="47" t="str">
        <f t="shared" si="66"/>
        <v/>
      </c>
      <c r="L86" s="19" t="str">
        <f t="shared" si="67"/>
        <v xml:space="preserve"> V </v>
      </c>
      <c r="M86" s="19">
        <f t="shared" si="68"/>
        <v>96</v>
      </c>
      <c r="N86" s="47" t="s">
        <v>382</v>
      </c>
      <c r="O86" s="49" t="str">
        <f t="shared" si="69"/>
        <v>Round 6</v>
      </c>
      <c r="P86" s="49" t="str">
        <f t="shared" si="70"/>
        <v>Round 6</v>
      </c>
      <c r="Q86" s="19" t="s">
        <v>104</v>
      </c>
      <c r="R86" s="19">
        <f t="shared" si="71"/>
        <v>0</v>
      </c>
      <c r="S86" s="19" t="str">
        <f t="shared" si="72"/>
        <v>St IvesRound 13</v>
      </c>
    </row>
    <row r="87" spans="1:19" ht="13.5" customHeight="1" x14ac:dyDescent="0.2">
      <c r="A87" s="43" t="s">
        <v>201</v>
      </c>
      <c r="B87" s="43" t="str">
        <f>A87</f>
        <v>Round 7</v>
      </c>
      <c r="C87" s="44">
        <v>43267</v>
      </c>
      <c r="D87" s="20"/>
      <c r="E87" s="19"/>
      <c r="F87" s="20"/>
      <c r="G87" s="19"/>
      <c r="H87" s="45"/>
      <c r="I87" s="46"/>
      <c r="J87" s="47" t="str">
        <f t="shared" si="65"/>
        <v/>
      </c>
      <c r="K87" s="47" t="str">
        <f t="shared" si="66"/>
        <v/>
      </c>
      <c r="L87" s="19" t="str">
        <f t="shared" si="67"/>
        <v xml:space="preserve"> V </v>
      </c>
      <c r="M87" s="19">
        <f t="shared" si="68"/>
        <v>96</v>
      </c>
      <c r="N87" s="48" t="s">
        <v>370</v>
      </c>
      <c r="O87" s="49" t="str">
        <f t="shared" si="69"/>
        <v>Round 7</v>
      </c>
      <c r="P87" s="49" t="str">
        <f t="shared" si="70"/>
        <v>Round 7</v>
      </c>
      <c r="Q87" s="19" t="s">
        <v>105</v>
      </c>
      <c r="R87" s="19">
        <f t="shared" si="71"/>
        <v>0</v>
      </c>
      <c r="S87" s="19" t="str">
        <f t="shared" si="72"/>
        <v>Lane CoveRound 13</v>
      </c>
    </row>
    <row r="88" spans="1:19" ht="13.5" customHeight="1" x14ac:dyDescent="0.2">
      <c r="A88" s="43"/>
      <c r="B88" s="43" t="str">
        <f t="shared" ref="B88:B98" si="76">B87</f>
        <v>Round 7</v>
      </c>
      <c r="C88" s="44"/>
      <c r="D88" s="20"/>
      <c r="E88" s="22"/>
      <c r="F88" s="20"/>
      <c r="G88" s="19"/>
      <c r="H88" s="45"/>
      <c r="I88" s="46"/>
      <c r="J88" s="47" t="str">
        <f t="shared" si="65"/>
        <v/>
      </c>
      <c r="K88" s="47" t="str">
        <f t="shared" si="66"/>
        <v/>
      </c>
      <c r="L88" s="19" t="str">
        <f t="shared" si="67"/>
        <v xml:space="preserve"> V </v>
      </c>
      <c r="M88" s="19">
        <f t="shared" si="68"/>
        <v>96</v>
      </c>
      <c r="N88" s="48" t="s">
        <v>370</v>
      </c>
      <c r="O88" s="49" t="str">
        <f t="shared" si="69"/>
        <v>Round 7</v>
      </c>
      <c r="P88" s="49" t="str">
        <f t="shared" si="70"/>
        <v>Round 7</v>
      </c>
      <c r="Q88" s="19" t="s">
        <v>106</v>
      </c>
      <c r="R88" s="19">
        <f t="shared" si="71"/>
        <v>0</v>
      </c>
      <c r="S88" s="19" t="str">
        <f t="shared" si="72"/>
        <v>HornsbyRound 13</v>
      </c>
    </row>
    <row r="89" spans="1:19" ht="13.5" customHeight="1" x14ac:dyDescent="0.2">
      <c r="A89" s="43"/>
      <c r="B89" s="43" t="str">
        <f t="shared" si="76"/>
        <v>Round 7</v>
      </c>
      <c r="C89" s="44"/>
      <c r="D89" s="20"/>
      <c r="E89" s="19"/>
      <c r="F89" s="20"/>
      <c r="G89" s="19"/>
      <c r="H89" s="45"/>
      <c r="I89" s="46"/>
      <c r="J89" s="47" t="str">
        <f t="shared" si="65"/>
        <v/>
      </c>
      <c r="K89" s="47" t="str">
        <f t="shared" si="66"/>
        <v/>
      </c>
      <c r="L89" s="19" t="str">
        <f t="shared" si="67"/>
        <v xml:space="preserve"> V </v>
      </c>
      <c r="M89" s="19">
        <f t="shared" si="68"/>
        <v>96</v>
      </c>
      <c r="N89" s="48" t="s">
        <v>370</v>
      </c>
      <c r="O89" s="49" t="str">
        <f t="shared" si="69"/>
        <v>Round 7</v>
      </c>
      <c r="P89" s="49" t="str">
        <f t="shared" si="70"/>
        <v>Round 7</v>
      </c>
      <c r="Q89" s="19"/>
      <c r="R89" s="19"/>
      <c r="S89" s="19"/>
    </row>
    <row r="90" spans="1:19" ht="13.5" customHeight="1" x14ac:dyDescent="0.2">
      <c r="A90" s="43"/>
      <c r="B90" s="43" t="str">
        <f t="shared" si="76"/>
        <v>Round 7</v>
      </c>
      <c r="C90" s="44"/>
      <c r="D90" s="20"/>
      <c r="E90" s="19"/>
      <c r="F90" s="20"/>
      <c r="G90" s="19"/>
      <c r="H90" s="45"/>
      <c r="I90" s="46"/>
      <c r="J90" s="47" t="str">
        <f t="shared" si="65"/>
        <v/>
      </c>
      <c r="K90" s="47" t="str">
        <f t="shared" si="66"/>
        <v/>
      </c>
      <c r="L90" s="19" t="str">
        <f t="shared" si="67"/>
        <v xml:space="preserve"> V </v>
      </c>
      <c r="M90" s="19">
        <f t="shared" si="68"/>
        <v>96</v>
      </c>
      <c r="N90" s="48" t="s">
        <v>370</v>
      </c>
      <c r="O90" s="49" t="str">
        <f t="shared" si="69"/>
        <v>Round 7</v>
      </c>
      <c r="P90" s="49" t="str">
        <f t="shared" si="70"/>
        <v>Round 7</v>
      </c>
      <c r="Q90" s="19"/>
      <c r="R90" s="19"/>
      <c r="S90" s="19"/>
    </row>
    <row r="91" spans="1:19" ht="13.5" customHeight="1" x14ac:dyDescent="0.2">
      <c r="A91" s="43"/>
      <c r="B91" s="43" t="str">
        <f t="shared" si="76"/>
        <v>Round 7</v>
      </c>
      <c r="C91" s="44"/>
      <c r="D91" s="20"/>
      <c r="E91" s="19"/>
      <c r="F91" s="20"/>
      <c r="G91" s="19"/>
      <c r="H91" s="45"/>
      <c r="I91" s="46"/>
      <c r="J91" s="47" t="str">
        <f t="shared" si="65"/>
        <v/>
      </c>
      <c r="K91" s="47" t="str">
        <f t="shared" si="66"/>
        <v/>
      </c>
      <c r="L91" s="19" t="str">
        <f t="shared" si="67"/>
        <v xml:space="preserve"> V </v>
      </c>
      <c r="M91" s="19">
        <f t="shared" si="68"/>
        <v>96</v>
      </c>
      <c r="N91" s="48" t="s">
        <v>370</v>
      </c>
      <c r="O91" s="49" t="str">
        <f t="shared" si="69"/>
        <v>Round 7</v>
      </c>
      <c r="P91" s="49" t="str">
        <f t="shared" si="70"/>
        <v>Round 7</v>
      </c>
      <c r="Q91" s="19"/>
      <c r="R91" s="49"/>
      <c r="S91" s="49"/>
    </row>
    <row r="92" spans="1:19" ht="13.5" customHeight="1" x14ac:dyDescent="0.2">
      <c r="A92" s="43"/>
      <c r="B92" s="43" t="str">
        <f t="shared" si="76"/>
        <v>Round 7</v>
      </c>
      <c r="C92" s="44"/>
      <c r="D92" s="20"/>
      <c r="E92" s="19"/>
      <c r="F92" s="20"/>
      <c r="G92" s="19"/>
      <c r="H92" s="45"/>
      <c r="I92" s="46"/>
      <c r="J92" s="47" t="str">
        <f t="shared" si="65"/>
        <v/>
      </c>
      <c r="K92" s="47" t="str">
        <f t="shared" si="66"/>
        <v/>
      </c>
      <c r="L92" s="19" t="str">
        <f t="shared" si="67"/>
        <v xml:space="preserve"> V </v>
      </c>
      <c r="M92" s="19">
        <f t="shared" si="68"/>
        <v>96</v>
      </c>
      <c r="N92" s="48" t="s">
        <v>370</v>
      </c>
      <c r="O92" s="49" t="str">
        <f t="shared" si="69"/>
        <v>Round 7</v>
      </c>
      <c r="P92" s="49" t="str">
        <f t="shared" si="70"/>
        <v>Round 7</v>
      </c>
      <c r="Q92" s="19"/>
      <c r="R92" s="49"/>
      <c r="S92" s="49"/>
    </row>
    <row r="93" spans="1:19" ht="13.5" customHeight="1" x14ac:dyDescent="0.2">
      <c r="A93" s="43"/>
      <c r="B93" s="43" t="str">
        <f t="shared" si="76"/>
        <v>Round 7</v>
      </c>
      <c r="C93" s="44"/>
      <c r="D93" s="20"/>
      <c r="E93" s="19"/>
      <c r="F93" s="20"/>
      <c r="G93" s="19"/>
      <c r="H93" s="45"/>
      <c r="I93" s="46"/>
      <c r="J93" s="47" t="str">
        <f t="shared" si="65"/>
        <v/>
      </c>
      <c r="K93" s="47" t="str">
        <f t="shared" si="66"/>
        <v/>
      </c>
      <c r="L93" s="19" t="str">
        <f t="shared" si="67"/>
        <v xml:space="preserve"> V </v>
      </c>
      <c r="M93" s="19">
        <f t="shared" si="68"/>
        <v>96</v>
      </c>
      <c r="N93" s="48" t="s">
        <v>370</v>
      </c>
      <c r="O93" s="49" t="str">
        <f t="shared" si="69"/>
        <v>Round 7</v>
      </c>
      <c r="P93" s="49" t="str">
        <f t="shared" si="70"/>
        <v>Round 7</v>
      </c>
      <c r="Q93" s="19"/>
      <c r="R93" s="49"/>
      <c r="S93" s="49"/>
    </row>
    <row r="94" spans="1:19" ht="15.75" customHeight="1" x14ac:dyDescent="0.2">
      <c r="A94" s="43"/>
      <c r="B94" s="43" t="str">
        <f t="shared" si="76"/>
        <v>Round 7</v>
      </c>
      <c r="C94" s="44"/>
      <c r="D94" s="20"/>
      <c r="E94" s="19"/>
      <c r="F94" s="20"/>
      <c r="G94" s="19"/>
      <c r="H94" s="45"/>
      <c r="I94" s="46"/>
      <c r="J94" s="47" t="str">
        <f t="shared" si="65"/>
        <v/>
      </c>
      <c r="K94" s="47" t="str">
        <f t="shared" si="66"/>
        <v/>
      </c>
      <c r="L94" s="19" t="str">
        <f t="shared" si="67"/>
        <v xml:space="preserve"> V </v>
      </c>
      <c r="M94" s="19">
        <f t="shared" si="68"/>
        <v>96</v>
      </c>
      <c r="N94" s="48" t="s">
        <v>370</v>
      </c>
      <c r="O94" s="49" t="str">
        <f t="shared" si="69"/>
        <v>Round 7</v>
      </c>
      <c r="P94" s="49" t="str">
        <f t="shared" si="70"/>
        <v>Round 7</v>
      </c>
      <c r="Q94" s="19"/>
      <c r="R94" s="49"/>
      <c r="S94" s="49"/>
    </row>
    <row r="95" spans="1:19" ht="15.75" customHeight="1" x14ac:dyDescent="0.2">
      <c r="A95" s="43"/>
      <c r="B95" s="43" t="str">
        <f t="shared" si="76"/>
        <v>Round 7</v>
      </c>
      <c r="C95" s="44"/>
      <c r="D95" s="20"/>
      <c r="E95" s="19"/>
      <c r="F95" s="20"/>
      <c r="G95" s="19"/>
      <c r="H95" s="45"/>
      <c r="I95" s="46"/>
      <c r="J95" s="47" t="str">
        <f t="shared" si="65"/>
        <v/>
      </c>
      <c r="K95" s="47" t="str">
        <f t="shared" si="66"/>
        <v/>
      </c>
      <c r="L95" s="19" t="str">
        <f t="shared" si="67"/>
        <v xml:space="preserve"> V </v>
      </c>
      <c r="M95" s="19">
        <f t="shared" si="68"/>
        <v>96</v>
      </c>
      <c r="N95" s="48" t="s">
        <v>370</v>
      </c>
      <c r="O95" s="49" t="str">
        <f t="shared" si="69"/>
        <v>Round 7</v>
      </c>
      <c r="P95" s="49" t="str">
        <f t="shared" si="70"/>
        <v>Round 7</v>
      </c>
      <c r="Q95" s="19"/>
      <c r="R95" s="49"/>
      <c r="S95" s="49"/>
    </row>
    <row r="96" spans="1:19" ht="13.5" customHeight="1" x14ac:dyDescent="0.2">
      <c r="A96" s="43"/>
      <c r="B96" s="43" t="str">
        <f t="shared" si="76"/>
        <v>Round 7</v>
      </c>
      <c r="C96" s="44">
        <v>43268</v>
      </c>
      <c r="D96" s="20"/>
      <c r="E96" s="19"/>
      <c r="F96" s="20"/>
      <c r="G96" s="19"/>
      <c r="H96" s="45"/>
      <c r="I96" s="46"/>
      <c r="J96" s="47" t="str">
        <f t="shared" si="65"/>
        <v/>
      </c>
      <c r="K96" s="47" t="str">
        <f t="shared" si="66"/>
        <v/>
      </c>
      <c r="L96" s="19" t="str">
        <f t="shared" si="67"/>
        <v xml:space="preserve"> V </v>
      </c>
      <c r="M96" s="19">
        <f t="shared" si="68"/>
        <v>96</v>
      </c>
      <c r="N96" s="47" t="s">
        <v>382</v>
      </c>
      <c r="O96" s="49" t="str">
        <f t="shared" si="69"/>
        <v>Round 7</v>
      </c>
      <c r="P96" s="49" t="str">
        <f t="shared" si="70"/>
        <v>Round 7</v>
      </c>
      <c r="Q96" s="19"/>
      <c r="R96" s="49"/>
      <c r="S96" s="49"/>
    </row>
    <row r="97" spans="1:19" ht="13.5" customHeight="1" x14ac:dyDescent="0.2">
      <c r="A97" s="43"/>
      <c r="B97" s="43" t="str">
        <f t="shared" si="76"/>
        <v>Round 7</v>
      </c>
      <c r="C97" s="44"/>
      <c r="D97" s="20"/>
      <c r="E97" s="19"/>
      <c r="F97" s="20"/>
      <c r="G97" s="19"/>
      <c r="H97" s="45"/>
      <c r="I97" s="46"/>
      <c r="J97" s="47" t="str">
        <f t="shared" si="65"/>
        <v/>
      </c>
      <c r="K97" s="47" t="str">
        <f t="shared" si="66"/>
        <v/>
      </c>
      <c r="L97" s="19" t="str">
        <f t="shared" si="67"/>
        <v xml:space="preserve"> V </v>
      </c>
      <c r="M97" s="19">
        <f t="shared" si="68"/>
        <v>96</v>
      </c>
      <c r="N97" s="47" t="s">
        <v>382</v>
      </c>
      <c r="O97" s="49" t="str">
        <f t="shared" si="69"/>
        <v>Round 7</v>
      </c>
      <c r="P97" s="49" t="str">
        <f t="shared" si="70"/>
        <v>Round 7</v>
      </c>
      <c r="Q97" s="19"/>
      <c r="R97" s="49"/>
      <c r="S97" s="49"/>
    </row>
    <row r="98" spans="1:19" ht="13.5" customHeight="1" x14ac:dyDescent="0.2">
      <c r="A98" s="43"/>
      <c r="B98" s="43" t="str">
        <f t="shared" si="76"/>
        <v>Round 7</v>
      </c>
      <c r="C98" s="44"/>
      <c r="D98" s="20"/>
      <c r="E98" s="19"/>
      <c r="F98" s="20"/>
      <c r="G98" s="19"/>
      <c r="H98" s="45"/>
      <c r="I98" s="46"/>
      <c r="J98" s="47" t="str">
        <f t="shared" si="65"/>
        <v/>
      </c>
      <c r="K98" s="47" t="str">
        <f t="shared" si="66"/>
        <v/>
      </c>
      <c r="L98" s="19" t="str">
        <f t="shared" si="67"/>
        <v xml:space="preserve"> V </v>
      </c>
      <c r="M98" s="19">
        <f t="shared" si="68"/>
        <v>96</v>
      </c>
      <c r="N98" s="47" t="s">
        <v>382</v>
      </c>
      <c r="O98" s="49" t="str">
        <f t="shared" si="69"/>
        <v>Round 7</v>
      </c>
      <c r="P98" s="49" t="str">
        <f t="shared" si="70"/>
        <v>Round 7</v>
      </c>
      <c r="Q98" s="19"/>
      <c r="R98" s="49"/>
      <c r="S98" s="49"/>
    </row>
    <row r="99" spans="1:19" ht="13.5" customHeight="1" x14ac:dyDescent="0.2">
      <c r="A99" s="43" t="s">
        <v>202</v>
      </c>
      <c r="B99" s="43" t="str">
        <f>A99</f>
        <v>Round 8</v>
      </c>
      <c r="C99" s="44">
        <v>43274</v>
      </c>
      <c r="D99" s="20"/>
      <c r="E99" s="19"/>
      <c r="F99" s="20"/>
      <c r="G99" s="19"/>
      <c r="H99" s="45"/>
      <c r="I99" s="46"/>
      <c r="J99" s="47" t="str">
        <f t="shared" si="65"/>
        <v/>
      </c>
      <c r="K99" s="47" t="str">
        <f t="shared" si="66"/>
        <v/>
      </c>
      <c r="L99" s="19" t="str">
        <f t="shared" si="67"/>
        <v xml:space="preserve"> V </v>
      </c>
      <c r="M99" s="19">
        <f t="shared" si="68"/>
        <v>96</v>
      </c>
      <c r="N99" s="48" t="s">
        <v>370</v>
      </c>
      <c r="O99" s="49" t="str">
        <f t="shared" si="69"/>
        <v>Round 8</v>
      </c>
      <c r="P99" s="49" t="str">
        <f t="shared" si="70"/>
        <v>Round 8</v>
      </c>
      <c r="Q99" s="19"/>
      <c r="R99" s="49"/>
      <c r="S99" s="49"/>
    </row>
    <row r="100" spans="1:19" ht="13.5" customHeight="1" x14ac:dyDescent="0.2">
      <c r="A100" s="43"/>
      <c r="B100" s="43" t="str">
        <f t="shared" ref="B100:B110" si="77">B99</f>
        <v>Round 8</v>
      </c>
      <c r="C100" s="44"/>
      <c r="D100" s="20"/>
      <c r="E100" s="19"/>
      <c r="F100" s="20"/>
      <c r="G100" s="19"/>
      <c r="H100" s="45"/>
      <c r="I100" s="46"/>
      <c r="J100" s="47" t="str">
        <f t="shared" si="65"/>
        <v/>
      </c>
      <c r="K100" s="47" t="str">
        <f t="shared" si="66"/>
        <v/>
      </c>
      <c r="L100" s="19" t="str">
        <f t="shared" si="67"/>
        <v xml:space="preserve"> V </v>
      </c>
      <c r="M100" s="19">
        <f t="shared" si="68"/>
        <v>96</v>
      </c>
      <c r="N100" s="48" t="s">
        <v>370</v>
      </c>
      <c r="O100" s="49" t="str">
        <f t="shared" si="69"/>
        <v>Round 8</v>
      </c>
      <c r="P100" s="49" t="str">
        <f t="shared" si="70"/>
        <v>Round 8</v>
      </c>
      <c r="Q100" s="19"/>
      <c r="R100" s="49"/>
      <c r="S100" s="49"/>
    </row>
    <row r="101" spans="1:19" ht="13.5" customHeight="1" x14ac:dyDescent="0.2">
      <c r="A101" s="43"/>
      <c r="B101" s="43" t="str">
        <f t="shared" si="77"/>
        <v>Round 8</v>
      </c>
      <c r="C101" s="44"/>
      <c r="D101" s="20"/>
      <c r="E101" s="19"/>
      <c r="F101" s="20"/>
      <c r="G101" s="19"/>
      <c r="H101" s="45"/>
      <c r="I101" s="46"/>
      <c r="J101" s="47" t="str">
        <f t="shared" si="65"/>
        <v/>
      </c>
      <c r="K101" s="47" t="str">
        <f t="shared" si="66"/>
        <v/>
      </c>
      <c r="L101" s="19" t="str">
        <f t="shared" si="67"/>
        <v xml:space="preserve"> V </v>
      </c>
      <c r="M101" s="19">
        <f t="shared" si="68"/>
        <v>96</v>
      </c>
      <c r="N101" s="48" t="s">
        <v>370</v>
      </c>
      <c r="O101" s="49" t="str">
        <f t="shared" si="69"/>
        <v>Round 8</v>
      </c>
      <c r="P101" s="49" t="str">
        <f t="shared" si="70"/>
        <v>Round 8</v>
      </c>
      <c r="Q101" s="19"/>
      <c r="R101" s="49"/>
      <c r="S101" s="49"/>
    </row>
    <row r="102" spans="1:19" ht="13.5" customHeight="1" x14ac:dyDescent="0.2">
      <c r="A102" s="43"/>
      <c r="B102" s="43" t="str">
        <f t="shared" si="77"/>
        <v>Round 8</v>
      </c>
      <c r="C102" s="44"/>
      <c r="D102" s="20"/>
      <c r="E102" s="19"/>
      <c r="F102" s="20"/>
      <c r="G102" s="22"/>
      <c r="H102" s="45"/>
      <c r="I102" s="46"/>
      <c r="J102" s="47" t="str">
        <f t="shared" si="65"/>
        <v/>
      </c>
      <c r="K102" s="47" t="str">
        <f t="shared" si="66"/>
        <v/>
      </c>
      <c r="L102" s="19" t="str">
        <f t="shared" si="67"/>
        <v xml:space="preserve"> V </v>
      </c>
      <c r="M102" s="19">
        <f t="shared" si="68"/>
        <v>96</v>
      </c>
      <c r="N102" s="48" t="s">
        <v>370</v>
      </c>
      <c r="O102" s="49" t="str">
        <f t="shared" si="69"/>
        <v>Round 8</v>
      </c>
      <c r="P102" s="49" t="str">
        <f t="shared" si="70"/>
        <v>Round 8</v>
      </c>
      <c r="Q102" s="19"/>
      <c r="R102" s="49"/>
      <c r="S102" s="49"/>
    </row>
    <row r="103" spans="1:19" ht="13.5" customHeight="1" x14ac:dyDescent="0.2">
      <c r="A103" s="43"/>
      <c r="B103" s="43" t="str">
        <f t="shared" si="77"/>
        <v>Round 8</v>
      </c>
      <c r="C103" s="44"/>
      <c r="D103" s="20"/>
      <c r="E103" s="19"/>
      <c r="F103" s="20"/>
      <c r="G103" s="19"/>
      <c r="H103" s="45"/>
      <c r="I103" s="46"/>
      <c r="J103" s="47" t="str">
        <f t="shared" si="65"/>
        <v/>
      </c>
      <c r="K103" s="47" t="str">
        <f t="shared" si="66"/>
        <v/>
      </c>
      <c r="L103" s="19" t="str">
        <f t="shared" si="67"/>
        <v xml:space="preserve"> V </v>
      </c>
      <c r="M103" s="19">
        <f t="shared" si="68"/>
        <v>96</v>
      </c>
      <c r="N103" s="48" t="s">
        <v>370</v>
      </c>
      <c r="O103" s="49" t="str">
        <f t="shared" si="69"/>
        <v>Round 8</v>
      </c>
      <c r="P103" s="49" t="str">
        <f t="shared" si="70"/>
        <v>Round 8</v>
      </c>
      <c r="Q103" s="19"/>
      <c r="R103" s="49"/>
      <c r="S103" s="49"/>
    </row>
    <row r="104" spans="1:19" ht="13.5" customHeight="1" x14ac:dyDescent="0.2">
      <c r="A104" s="43"/>
      <c r="B104" s="43" t="str">
        <f t="shared" si="77"/>
        <v>Round 8</v>
      </c>
      <c r="C104" s="44"/>
      <c r="D104" s="20"/>
      <c r="E104" s="19"/>
      <c r="F104" s="20"/>
      <c r="G104" s="19"/>
      <c r="H104" s="45"/>
      <c r="I104" s="46"/>
      <c r="J104" s="47" t="str">
        <f t="shared" si="65"/>
        <v/>
      </c>
      <c r="K104" s="47" t="str">
        <f t="shared" si="66"/>
        <v/>
      </c>
      <c r="L104" s="19" t="str">
        <f t="shared" si="67"/>
        <v xml:space="preserve"> V </v>
      </c>
      <c r="M104" s="19">
        <f t="shared" si="68"/>
        <v>96</v>
      </c>
      <c r="N104" s="48" t="s">
        <v>370</v>
      </c>
      <c r="O104" s="49" t="str">
        <f t="shared" si="69"/>
        <v>Round 8</v>
      </c>
      <c r="P104" s="49" t="str">
        <f t="shared" si="70"/>
        <v>Round 8</v>
      </c>
      <c r="Q104" s="19"/>
      <c r="R104" s="49"/>
      <c r="S104" s="49"/>
    </row>
    <row r="105" spans="1:19" ht="13.5" customHeight="1" x14ac:dyDescent="0.2">
      <c r="A105" s="43"/>
      <c r="B105" s="43" t="str">
        <f t="shared" si="77"/>
        <v>Round 8</v>
      </c>
      <c r="C105" s="44"/>
      <c r="D105" s="20"/>
      <c r="E105" s="19"/>
      <c r="F105" s="20"/>
      <c r="G105" s="19"/>
      <c r="H105" s="45"/>
      <c r="I105" s="46"/>
      <c r="J105" s="47" t="str">
        <f t="shared" si="65"/>
        <v/>
      </c>
      <c r="K105" s="47" t="str">
        <f t="shared" si="66"/>
        <v/>
      </c>
      <c r="L105" s="19" t="str">
        <f t="shared" si="67"/>
        <v xml:space="preserve"> V </v>
      </c>
      <c r="M105" s="19">
        <f t="shared" si="68"/>
        <v>96</v>
      </c>
      <c r="N105" s="48" t="s">
        <v>370</v>
      </c>
      <c r="O105" s="49" t="str">
        <f t="shared" si="69"/>
        <v>Round 8</v>
      </c>
      <c r="P105" s="49" t="str">
        <f t="shared" si="70"/>
        <v>Round 8</v>
      </c>
      <c r="Q105" s="19"/>
      <c r="R105" s="49"/>
      <c r="S105" s="49"/>
    </row>
    <row r="106" spans="1:19" ht="13.5" customHeight="1" x14ac:dyDescent="0.2">
      <c r="A106" s="43"/>
      <c r="B106" s="43" t="str">
        <f t="shared" si="77"/>
        <v>Round 8</v>
      </c>
      <c r="C106" s="44"/>
      <c r="D106" s="20"/>
      <c r="E106" s="19"/>
      <c r="F106" s="20"/>
      <c r="G106" s="19"/>
      <c r="H106" s="45"/>
      <c r="I106" s="46"/>
      <c r="J106" s="47" t="str">
        <f t="shared" si="65"/>
        <v/>
      </c>
      <c r="K106" s="47" t="str">
        <f t="shared" si="66"/>
        <v/>
      </c>
      <c r="L106" s="19" t="str">
        <f t="shared" si="67"/>
        <v xml:space="preserve"> V </v>
      </c>
      <c r="M106" s="19">
        <f t="shared" si="68"/>
        <v>96</v>
      </c>
      <c r="N106" s="48" t="s">
        <v>370</v>
      </c>
      <c r="O106" s="49" t="str">
        <f t="shared" si="69"/>
        <v>Round 8</v>
      </c>
      <c r="P106" s="49" t="str">
        <f t="shared" si="70"/>
        <v>Round 8</v>
      </c>
      <c r="Q106" s="19"/>
      <c r="R106" s="49"/>
      <c r="S106" s="49"/>
    </row>
    <row r="107" spans="1:19" ht="13.5" customHeight="1" x14ac:dyDescent="0.2">
      <c r="A107" s="43"/>
      <c r="B107" s="43" t="str">
        <f t="shared" si="77"/>
        <v>Round 8</v>
      </c>
      <c r="C107" s="44"/>
      <c r="D107" s="20"/>
      <c r="E107" s="19"/>
      <c r="F107" s="20"/>
      <c r="G107" s="19"/>
      <c r="H107" s="45"/>
      <c r="I107" s="46"/>
      <c r="J107" s="47" t="str">
        <f t="shared" si="65"/>
        <v/>
      </c>
      <c r="K107" s="47" t="str">
        <f t="shared" si="66"/>
        <v/>
      </c>
      <c r="L107" s="19" t="str">
        <f t="shared" si="67"/>
        <v xml:space="preserve"> V </v>
      </c>
      <c r="M107" s="19">
        <f t="shared" si="68"/>
        <v>96</v>
      </c>
      <c r="N107" s="48" t="s">
        <v>370</v>
      </c>
      <c r="O107" s="49" t="str">
        <f t="shared" si="69"/>
        <v>Round 8</v>
      </c>
      <c r="P107" s="49" t="str">
        <f t="shared" si="70"/>
        <v>Round 8</v>
      </c>
      <c r="Q107" s="19"/>
      <c r="R107" s="49"/>
      <c r="S107" s="49"/>
    </row>
    <row r="108" spans="1:19" ht="13.5" customHeight="1" x14ac:dyDescent="0.2">
      <c r="A108" s="43"/>
      <c r="B108" s="43" t="str">
        <f t="shared" si="77"/>
        <v>Round 8</v>
      </c>
      <c r="C108" s="44">
        <v>43275</v>
      </c>
      <c r="D108" s="20"/>
      <c r="E108" s="19"/>
      <c r="F108" s="20"/>
      <c r="G108" s="19"/>
      <c r="H108" s="45"/>
      <c r="I108" s="46"/>
      <c r="J108" s="47" t="str">
        <f t="shared" si="65"/>
        <v/>
      </c>
      <c r="K108" s="47" t="str">
        <f t="shared" si="66"/>
        <v/>
      </c>
      <c r="L108" s="19" t="str">
        <f t="shared" si="67"/>
        <v xml:space="preserve"> V </v>
      </c>
      <c r="M108" s="19">
        <f t="shared" si="68"/>
        <v>96</v>
      </c>
      <c r="N108" s="47" t="s">
        <v>382</v>
      </c>
      <c r="O108" s="49" t="str">
        <f t="shared" si="69"/>
        <v>Round 8</v>
      </c>
      <c r="P108" s="49" t="str">
        <f t="shared" si="70"/>
        <v>Round 8</v>
      </c>
      <c r="Q108" s="19"/>
      <c r="R108" s="49"/>
      <c r="S108" s="49"/>
    </row>
    <row r="109" spans="1:19" ht="13.5" customHeight="1" x14ac:dyDescent="0.2">
      <c r="A109" s="43"/>
      <c r="B109" s="43" t="str">
        <f t="shared" si="77"/>
        <v>Round 8</v>
      </c>
      <c r="C109" s="44"/>
      <c r="D109" s="20"/>
      <c r="E109" s="19"/>
      <c r="F109" s="20"/>
      <c r="G109" s="19"/>
      <c r="H109" s="45"/>
      <c r="I109" s="46"/>
      <c r="J109" s="47" t="str">
        <f t="shared" si="65"/>
        <v/>
      </c>
      <c r="K109" s="47" t="str">
        <f t="shared" si="66"/>
        <v/>
      </c>
      <c r="L109" s="19" t="str">
        <f t="shared" si="67"/>
        <v xml:space="preserve"> V </v>
      </c>
      <c r="M109" s="19">
        <f t="shared" si="68"/>
        <v>96</v>
      </c>
      <c r="N109" s="47" t="s">
        <v>382</v>
      </c>
      <c r="O109" s="49" t="str">
        <f t="shared" si="69"/>
        <v>Round 8</v>
      </c>
      <c r="P109" s="49" t="str">
        <f t="shared" si="70"/>
        <v>Round 8</v>
      </c>
      <c r="Q109" s="19"/>
      <c r="R109" s="49"/>
      <c r="S109" s="49"/>
    </row>
    <row r="110" spans="1:19" ht="13.5" customHeight="1" x14ac:dyDescent="0.2">
      <c r="A110" s="43"/>
      <c r="B110" s="43" t="str">
        <f t="shared" si="77"/>
        <v>Round 8</v>
      </c>
      <c r="C110" s="44"/>
      <c r="D110" s="20"/>
      <c r="E110" s="19"/>
      <c r="F110" s="20"/>
      <c r="G110" s="19"/>
      <c r="H110" s="45"/>
      <c r="I110" s="46"/>
      <c r="J110" s="47" t="str">
        <f t="shared" si="65"/>
        <v/>
      </c>
      <c r="K110" s="47" t="str">
        <f t="shared" si="66"/>
        <v/>
      </c>
      <c r="L110" s="19" t="str">
        <f t="shared" si="67"/>
        <v xml:space="preserve"> V </v>
      </c>
      <c r="M110" s="19">
        <f t="shared" si="68"/>
        <v>96</v>
      </c>
      <c r="N110" s="47" t="s">
        <v>382</v>
      </c>
      <c r="O110" s="49" t="str">
        <f t="shared" si="69"/>
        <v>Round 8</v>
      </c>
      <c r="P110" s="49" t="str">
        <f t="shared" si="70"/>
        <v>Round 8</v>
      </c>
      <c r="Q110" s="19"/>
      <c r="R110" s="49"/>
      <c r="S110" s="49"/>
    </row>
    <row r="111" spans="1:19" ht="13.5" customHeight="1" x14ac:dyDescent="0.2">
      <c r="A111" s="43" t="s">
        <v>192</v>
      </c>
      <c r="B111" s="43" t="str">
        <f>A111</f>
        <v>Round 9</v>
      </c>
      <c r="C111" s="52">
        <v>43280</v>
      </c>
      <c r="D111" s="20"/>
      <c r="E111" s="19"/>
      <c r="F111" s="20"/>
      <c r="G111" s="19"/>
      <c r="H111" s="45"/>
      <c r="I111" s="46"/>
      <c r="J111" s="47" t="str">
        <f t="shared" si="65"/>
        <v/>
      </c>
      <c r="K111" s="47" t="str">
        <f t="shared" si="66"/>
        <v/>
      </c>
      <c r="L111" s="19" t="str">
        <f t="shared" si="67"/>
        <v xml:space="preserve"> V </v>
      </c>
      <c r="M111" s="19">
        <f t="shared" si="68"/>
        <v>96</v>
      </c>
      <c r="N111" s="47" t="s">
        <v>396</v>
      </c>
      <c r="O111" s="49" t="str">
        <f t="shared" si="69"/>
        <v>Round 9</v>
      </c>
      <c r="P111" s="49" t="str">
        <f t="shared" si="70"/>
        <v>Round 9</v>
      </c>
      <c r="Q111" s="19"/>
      <c r="R111" s="49"/>
      <c r="S111" s="49"/>
    </row>
    <row r="112" spans="1:19" ht="13.5" customHeight="1" x14ac:dyDescent="0.2">
      <c r="A112" s="43"/>
      <c r="B112" s="43" t="str">
        <f t="shared" ref="B112:B122" si="78">B111</f>
        <v>Round 9</v>
      </c>
      <c r="C112" s="44">
        <v>43281</v>
      </c>
      <c r="D112" s="20"/>
      <c r="E112" s="19"/>
      <c r="F112" s="20"/>
      <c r="G112" s="19"/>
      <c r="H112" s="45"/>
      <c r="I112" s="46"/>
      <c r="J112" s="47" t="str">
        <f t="shared" si="65"/>
        <v/>
      </c>
      <c r="K112" s="47" t="str">
        <f t="shared" si="66"/>
        <v/>
      </c>
      <c r="L112" s="19" t="str">
        <f t="shared" si="67"/>
        <v xml:space="preserve"> V </v>
      </c>
      <c r="M112" s="19">
        <f t="shared" si="68"/>
        <v>96</v>
      </c>
      <c r="N112" s="48" t="s">
        <v>370</v>
      </c>
      <c r="O112" s="49" t="str">
        <f t="shared" si="69"/>
        <v>Round 9</v>
      </c>
      <c r="P112" s="49" t="str">
        <f t="shared" si="70"/>
        <v>Round 9</v>
      </c>
      <c r="Q112" s="19"/>
      <c r="R112" s="49"/>
      <c r="S112" s="49"/>
    </row>
    <row r="113" spans="1:19" ht="13.5" customHeight="1" x14ac:dyDescent="0.2">
      <c r="A113" s="43"/>
      <c r="B113" s="43" t="str">
        <f t="shared" si="78"/>
        <v>Round 9</v>
      </c>
      <c r="C113" s="44"/>
      <c r="D113" s="20"/>
      <c r="E113" s="19"/>
      <c r="F113" s="20"/>
      <c r="G113" s="19"/>
      <c r="H113" s="45"/>
      <c r="I113" s="46"/>
      <c r="J113" s="47" t="str">
        <f t="shared" si="65"/>
        <v/>
      </c>
      <c r="K113" s="47" t="str">
        <f t="shared" si="66"/>
        <v/>
      </c>
      <c r="L113" s="19" t="str">
        <f t="shared" si="67"/>
        <v xml:space="preserve"> V </v>
      </c>
      <c r="M113" s="19">
        <f t="shared" si="68"/>
        <v>96</v>
      </c>
      <c r="N113" s="48" t="s">
        <v>370</v>
      </c>
      <c r="O113" s="49" t="str">
        <f t="shared" si="69"/>
        <v>Round 9</v>
      </c>
      <c r="P113" s="49" t="str">
        <f t="shared" si="70"/>
        <v>Round 9</v>
      </c>
      <c r="Q113" s="19"/>
      <c r="R113" s="49"/>
      <c r="S113" s="49"/>
    </row>
    <row r="114" spans="1:19" ht="13.5" customHeight="1" x14ac:dyDescent="0.2">
      <c r="A114" s="43"/>
      <c r="B114" s="43" t="str">
        <f t="shared" si="78"/>
        <v>Round 9</v>
      </c>
      <c r="C114" s="44"/>
      <c r="D114" s="20"/>
      <c r="E114" s="19"/>
      <c r="F114" s="20"/>
      <c r="G114" s="19"/>
      <c r="H114" s="45"/>
      <c r="I114" s="46"/>
      <c r="J114" s="47" t="str">
        <f t="shared" si="65"/>
        <v/>
      </c>
      <c r="K114" s="47" t="str">
        <f t="shared" si="66"/>
        <v/>
      </c>
      <c r="L114" s="19" t="str">
        <f t="shared" si="67"/>
        <v xml:space="preserve"> V </v>
      </c>
      <c r="M114" s="19">
        <f t="shared" si="68"/>
        <v>96</v>
      </c>
      <c r="N114" s="48" t="s">
        <v>370</v>
      </c>
      <c r="O114" s="49" t="str">
        <f t="shared" si="69"/>
        <v>Round 9</v>
      </c>
      <c r="P114" s="49" t="str">
        <f t="shared" si="70"/>
        <v>Round 9</v>
      </c>
      <c r="Q114" s="19"/>
      <c r="R114" s="49"/>
      <c r="S114" s="49"/>
    </row>
    <row r="115" spans="1:19" ht="13.5" customHeight="1" x14ac:dyDescent="0.2">
      <c r="A115" s="43"/>
      <c r="B115" s="43" t="str">
        <f t="shared" si="78"/>
        <v>Round 9</v>
      </c>
      <c r="C115" s="44"/>
      <c r="D115" s="20"/>
      <c r="E115" s="22"/>
      <c r="F115" s="20"/>
      <c r="G115" s="19"/>
      <c r="H115" s="45"/>
      <c r="I115" s="46"/>
      <c r="J115" s="47" t="str">
        <f t="shared" si="65"/>
        <v/>
      </c>
      <c r="K115" s="47" t="str">
        <f t="shared" si="66"/>
        <v/>
      </c>
      <c r="L115" s="19" t="str">
        <f t="shared" si="67"/>
        <v xml:space="preserve"> V </v>
      </c>
      <c r="M115" s="19">
        <f t="shared" si="68"/>
        <v>96</v>
      </c>
      <c r="N115" s="48" t="s">
        <v>370</v>
      </c>
      <c r="O115" s="49" t="str">
        <f t="shared" si="69"/>
        <v>Round 9</v>
      </c>
      <c r="P115" s="49" t="str">
        <f t="shared" si="70"/>
        <v>Round 9</v>
      </c>
      <c r="Q115" s="19"/>
      <c r="R115" s="49"/>
      <c r="S115" s="49"/>
    </row>
    <row r="116" spans="1:19" ht="13.5" customHeight="1" x14ac:dyDescent="0.2">
      <c r="A116" s="43"/>
      <c r="B116" s="43" t="str">
        <f t="shared" si="78"/>
        <v>Round 9</v>
      </c>
      <c r="C116" s="44"/>
      <c r="D116" s="20"/>
      <c r="E116" s="19"/>
      <c r="F116" s="20"/>
      <c r="G116" s="19"/>
      <c r="H116" s="45"/>
      <c r="I116" s="46"/>
      <c r="J116" s="47" t="str">
        <f t="shared" si="65"/>
        <v/>
      </c>
      <c r="K116" s="47" t="str">
        <f t="shared" si="66"/>
        <v/>
      </c>
      <c r="L116" s="19" t="str">
        <f t="shared" si="67"/>
        <v xml:space="preserve"> V </v>
      </c>
      <c r="M116" s="19">
        <f t="shared" si="68"/>
        <v>96</v>
      </c>
      <c r="N116" s="48" t="s">
        <v>370</v>
      </c>
      <c r="O116" s="49" t="str">
        <f t="shared" si="69"/>
        <v>Round 9</v>
      </c>
      <c r="P116" s="49" t="str">
        <f t="shared" si="70"/>
        <v>Round 9</v>
      </c>
      <c r="Q116" s="19"/>
      <c r="R116" s="49"/>
      <c r="S116" s="49"/>
    </row>
    <row r="117" spans="1:19" ht="13.5" customHeight="1" x14ac:dyDescent="0.2">
      <c r="A117" s="43"/>
      <c r="B117" s="43" t="str">
        <f t="shared" si="78"/>
        <v>Round 9</v>
      </c>
      <c r="C117" s="44"/>
      <c r="D117" s="20"/>
      <c r="E117" s="19"/>
      <c r="F117" s="20"/>
      <c r="G117" s="19"/>
      <c r="H117" s="45"/>
      <c r="I117" s="46"/>
      <c r="J117" s="47" t="str">
        <f t="shared" si="65"/>
        <v/>
      </c>
      <c r="K117" s="47" t="str">
        <f t="shared" si="66"/>
        <v/>
      </c>
      <c r="L117" s="19" t="str">
        <f t="shared" si="67"/>
        <v xml:space="preserve"> V </v>
      </c>
      <c r="M117" s="19">
        <f t="shared" si="68"/>
        <v>96</v>
      </c>
      <c r="N117" s="48" t="s">
        <v>370</v>
      </c>
      <c r="O117" s="49" t="str">
        <f t="shared" si="69"/>
        <v>Round 9</v>
      </c>
      <c r="P117" s="49" t="str">
        <f t="shared" si="70"/>
        <v>Round 9</v>
      </c>
      <c r="Q117" s="19"/>
      <c r="R117" s="49"/>
      <c r="S117" s="49"/>
    </row>
    <row r="118" spans="1:19" ht="13.5" customHeight="1" x14ac:dyDescent="0.2">
      <c r="A118" s="43"/>
      <c r="B118" s="43" t="str">
        <f t="shared" si="78"/>
        <v>Round 9</v>
      </c>
      <c r="C118" s="44"/>
      <c r="D118" s="20"/>
      <c r="E118" s="19"/>
      <c r="F118" s="20"/>
      <c r="G118" s="19"/>
      <c r="H118" s="45"/>
      <c r="I118" s="46"/>
      <c r="J118" s="47" t="str">
        <f t="shared" si="65"/>
        <v/>
      </c>
      <c r="K118" s="47" t="str">
        <f t="shared" si="66"/>
        <v/>
      </c>
      <c r="L118" s="19" t="str">
        <f t="shared" si="67"/>
        <v xml:space="preserve"> V </v>
      </c>
      <c r="M118" s="19">
        <f t="shared" si="68"/>
        <v>96</v>
      </c>
      <c r="N118" s="48" t="s">
        <v>370</v>
      </c>
      <c r="O118" s="49" t="str">
        <f t="shared" si="69"/>
        <v>Round 9</v>
      </c>
      <c r="P118" s="49" t="str">
        <f t="shared" si="70"/>
        <v>Round 9</v>
      </c>
      <c r="Q118" s="19"/>
      <c r="R118" s="49"/>
      <c r="S118" s="49"/>
    </row>
    <row r="119" spans="1:19" ht="13.5" customHeight="1" x14ac:dyDescent="0.2">
      <c r="A119" s="43"/>
      <c r="B119" s="43" t="str">
        <f t="shared" si="78"/>
        <v>Round 9</v>
      </c>
      <c r="C119" s="44"/>
      <c r="D119" s="20"/>
      <c r="E119" s="19"/>
      <c r="F119" s="20"/>
      <c r="G119" s="19"/>
      <c r="H119" s="45"/>
      <c r="I119" s="46"/>
      <c r="J119" s="47" t="str">
        <f t="shared" si="65"/>
        <v/>
      </c>
      <c r="K119" s="47" t="str">
        <f t="shared" si="66"/>
        <v/>
      </c>
      <c r="L119" s="19" t="str">
        <f t="shared" si="67"/>
        <v xml:space="preserve"> V </v>
      </c>
      <c r="M119" s="19">
        <f t="shared" si="68"/>
        <v>96</v>
      </c>
      <c r="N119" s="48" t="s">
        <v>370</v>
      </c>
      <c r="O119" s="49" t="str">
        <f t="shared" si="69"/>
        <v>Round 9</v>
      </c>
      <c r="P119" s="49" t="str">
        <f t="shared" si="70"/>
        <v>Round 9</v>
      </c>
      <c r="Q119" s="19"/>
      <c r="R119" s="49"/>
      <c r="S119" s="49"/>
    </row>
    <row r="120" spans="1:19" ht="13.5" customHeight="1" x14ac:dyDescent="0.2">
      <c r="A120" s="43"/>
      <c r="B120" s="43" t="str">
        <f t="shared" si="78"/>
        <v>Round 9</v>
      </c>
      <c r="C120" s="44"/>
      <c r="D120" s="20"/>
      <c r="E120" s="19"/>
      <c r="F120" s="20"/>
      <c r="G120" s="19"/>
      <c r="H120" s="45"/>
      <c r="I120" s="46"/>
      <c r="J120" s="47" t="str">
        <f t="shared" si="65"/>
        <v/>
      </c>
      <c r="K120" s="47" t="str">
        <f t="shared" si="66"/>
        <v/>
      </c>
      <c r="L120" s="19" t="str">
        <f t="shared" si="67"/>
        <v xml:space="preserve"> V </v>
      </c>
      <c r="M120" s="19">
        <f t="shared" si="68"/>
        <v>96</v>
      </c>
      <c r="N120" s="48" t="s">
        <v>370</v>
      </c>
      <c r="O120" s="49" t="str">
        <f t="shared" si="69"/>
        <v>Round 9</v>
      </c>
      <c r="P120" s="49" t="str">
        <f t="shared" si="70"/>
        <v>Round 9</v>
      </c>
      <c r="Q120" s="19"/>
      <c r="R120" s="49"/>
      <c r="S120" s="49"/>
    </row>
    <row r="121" spans="1:19" ht="13.5" customHeight="1" x14ac:dyDescent="0.2">
      <c r="A121" s="43"/>
      <c r="B121" s="43" t="str">
        <f t="shared" si="78"/>
        <v>Round 9</v>
      </c>
      <c r="C121" s="44">
        <v>43282</v>
      </c>
      <c r="D121" s="20"/>
      <c r="E121" s="19"/>
      <c r="F121" s="20"/>
      <c r="G121" s="19"/>
      <c r="H121" s="45"/>
      <c r="I121" s="46"/>
      <c r="J121" s="47" t="str">
        <f t="shared" si="65"/>
        <v/>
      </c>
      <c r="K121" s="47" t="str">
        <f t="shared" si="66"/>
        <v/>
      </c>
      <c r="L121" s="19" t="str">
        <f t="shared" si="67"/>
        <v xml:space="preserve"> V </v>
      </c>
      <c r="M121" s="19">
        <f t="shared" si="68"/>
        <v>96</v>
      </c>
      <c r="N121" s="47" t="s">
        <v>382</v>
      </c>
      <c r="O121" s="49" t="str">
        <f t="shared" si="69"/>
        <v>Round 9</v>
      </c>
      <c r="P121" s="49" t="str">
        <f t="shared" si="70"/>
        <v>Round 9</v>
      </c>
      <c r="Q121" s="19"/>
      <c r="R121" s="49"/>
      <c r="S121" s="49"/>
    </row>
    <row r="122" spans="1:19" ht="13.5" customHeight="1" x14ac:dyDescent="0.2">
      <c r="A122" s="43"/>
      <c r="B122" s="43" t="str">
        <f t="shared" si="78"/>
        <v>Round 9</v>
      </c>
      <c r="C122" s="44"/>
      <c r="D122" s="20"/>
      <c r="E122" s="19"/>
      <c r="F122" s="20"/>
      <c r="G122" s="19"/>
      <c r="H122" s="45"/>
      <c r="I122" s="46"/>
      <c r="J122" s="47" t="str">
        <f t="shared" si="65"/>
        <v/>
      </c>
      <c r="K122" s="47" t="str">
        <f t="shared" si="66"/>
        <v/>
      </c>
      <c r="L122" s="19" t="str">
        <f t="shared" si="67"/>
        <v xml:space="preserve"> V </v>
      </c>
      <c r="M122" s="19">
        <f t="shared" si="68"/>
        <v>96</v>
      </c>
      <c r="N122" s="47" t="s">
        <v>382</v>
      </c>
      <c r="O122" s="49" t="str">
        <f t="shared" si="69"/>
        <v>Round 9</v>
      </c>
      <c r="P122" s="49" t="str">
        <f t="shared" si="70"/>
        <v>Round 9</v>
      </c>
      <c r="Q122" s="19"/>
      <c r="R122" s="49"/>
      <c r="S122" s="49"/>
    </row>
    <row r="123" spans="1:19" ht="13.5" customHeight="1" x14ac:dyDescent="0.2">
      <c r="A123" s="43" t="s">
        <v>204</v>
      </c>
      <c r="B123" s="43" t="str">
        <f>A123</f>
        <v>Round 10</v>
      </c>
      <c r="C123" s="44">
        <v>43309</v>
      </c>
      <c r="D123" s="20"/>
      <c r="E123" s="19"/>
      <c r="F123" s="20"/>
      <c r="G123" s="19"/>
      <c r="H123" s="45"/>
      <c r="I123" s="46"/>
      <c r="J123" s="47" t="str">
        <f t="shared" si="65"/>
        <v/>
      </c>
      <c r="K123" s="47" t="str">
        <f t="shared" si="66"/>
        <v/>
      </c>
      <c r="L123" s="19" t="str">
        <f t="shared" si="67"/>
        <v xml:space="preserve"> V </v>
      </c>
      <c r="M123" s="19">
        <f t="shared" si="68"/>
        <v>96</v>
      </c>
      <c r="N123" s="48" t="s">
        <v>370</v>
      </c>
      <c r="O123" s="49" t="str">
        <f t="shared" si="69"/>
        <v>Round 10</v>
      </c>
      <c r="P123" s="49" t="str">
        <f t="shared" si="70"/>
        <v>Round 10</v>
      </c>
      <c r="Q123" s="19"/>
      <c r="R123" s="49"/>
      <c r="S123" s="49"/>
    </row>
    <row r="124" spans="1:19" ht="13.5" customHeight="1" x14ac:dyDescent="0.2">
      <c r="A124" s="43"/>
      <c r="B124" s="43" t="str">
        <f t="shared" ref="B124:B134" si="79">B123</f>
        <v>Round 10</v>
      </c>
      <c r="C124" s="44"/>
      <c r="D124" s="20"/>
      <c r="E124" s="19"/>
      <c r="F124" s="20"/>
      <c r="G124" s="19"/>
      <c r="H124" s="45"/>
      <c r="I124" s="46"/>
      <c r="J124" s="47" t="str">
        <f t="shared" si="65"/>
        <v/>
      </c>
      <c r="K124" s="47" t="str">
        <f t="shared" si="66"/>
        <v/>
      </c>
      <c r="L124" s="19" t="str">
        <f t="shared" si="67"/>
        <v xml:space="preserve"> V </v>
      </c>
      <c r="M124" s="19">
        <f t="shared" si="68"/>
        <v>96</v>
      </c>
      <c r="N124" s="48" t="s">
        <v>370</v>
      </c>
      <c r="O124" s="49" t="str">
        <f t="shared" si="69"/>
        <v>Round 10</v>
      </c>
      <c r="P124" s="49" t="str">
        <f t="shared" si="70"/>
        <v>Round 10</v>
      </c>
      <c r="Q124" s="19"/>
      <c r="R124" s="49"/>
      <c r="S124" s="49"/>
    </row>
    <row r="125" spans="1:19" ht="13.5" customHeight="1" x14ac:dyDescent="0.2">
      <c r="A125" s="43"/>
      <c r="B125" s="43" t="str">
        <f t="shared" si="79"/>
        <v>Round 10</v>
      </c>
      <c r="C125" s="44"/>
      <c r="D125" s="20"/>
      <c r="E125" s="19"/>
      <c r="F125" s="20"/>
      <c r="G125" s="19"/>
      <c r="H125" s="45"/>
      <c r="I125" s="46"/>
      <c r="J125" s="47" t="str">
        <f t="shared" si="65"/>
        <v/>
      </c>
      <c r="K125" s="47" t="str">
        <f t="shared" si="66"/>
        <v/>
      </c>
      <c r="L125" s="19" t="str">
        <f t="shared" si="67"/>
        <v xml:space="preserve"> V </v>
      </c>
      <c r="M125" s="19">
        <f t="shared" si="68"/>
        <v>96</v>
      </c>
      <c r="N125" s="48" t="s">
        <v>370</v>
      </c>
      <c r="O125" s="49" t="str">
        <f t="shared" si="69"/>
        <v>Round 10</v>
      </c>
      <c r="P125" s="49" t="str">
        <f t="shared" si="70"/>
        <v>Round 10</v>
      </c>
      <c r="Q125" s="19"/>
      <c r="R125" s="49"/>
      <c r="S125" s="49"/>
    </row>
    <row r="126" spans="1:19" ht="13.5" customHeight="1" x14ac:dyDescent="0.2">
      <c r="A126" s="43"/>
      <c r="B126" s="43" t="str">
        <f t="shared" si="79"/>
        <v>Round 10</v>
      </c>
      <c r="C126" s="44"/>
      <c r="D126" s="20"/>
      <c r="E126" s="19"/>
      <c r="F126" s="20"/>
      <c r="G126" s="22"/>
      <c r="H126" s="45"/>
      <c r="I126" s="46"/>
      <c r="J126" s="47" t="str">
        <f t="shared" si="65"/>
        <v/>
      </c>
      <c r="K126" s="47" t="str">
        <f t="shared" si="66"/>
        <v/>
      </c>
      <c r="L126" s="19" t="str">
        <f t="shared" si="67"/>
        <v xml:space="preserve"> V </v>
      </c>
      <c r="M126" s="19">
        <f t="shared" si="68"/>
        <v>96</v>
      </c>
      <c r="N126" s="48" t="s">
        <v>370</v>
      </c>
      <c r="O126" s="49" t="str">
        <f t="shared" si="69"/>
        <v>Round 10</v>
      </c>
      <c r="P126" s="49" t="str">
        <f t="shared" si="70"/>
        <v>Round 10</v>
      </c>
      <c r="Q126" s="19"/>
      <c r="R126" s="49"/>
      <c r="S126" s="49"/>
    </row>
    <row r="127" spans="1:19" ht="13.5" customHeight="1" x14ac:dyDescent="0.2">
      <c r="A127" s="43"/>
      <c r="B127" s="43" t="str">
        <f t="shared" si="79"/>
        <v>Round 10</v>
      </c>
      <c r="C127" s="44"/>
      <c r="D127" s="20"/>
      <c r="E127" s="19"/>
      <c r="F127" s="20"/>
      <c r="G127" s="22"/>
      <c r="H127" s="45"/>
      <c r="I127" s="46"/>
      <c r="J127" s="47" t="str">
        <f t="shared" si="65"/>
        <v/>
      </c>
      <c r="K127" s="47" t="str">
        <f t="shared" si="66"/>
        <v/>
      </c>
      <c r="L127" s="19" t="str">
        <f t="shared" si="67"/>
        <v xml:space="preserve"> V </v>
      </c>
      <c r="M127" s="19">
        <f t="shared" si="68"/>
        <v>96</v>
      </c>
      <c r="N127" s="48" t="s">
        <v>370</v>
      </c>
      <c r="O127" s="49" t="str">
        <f t="shared" si="69"/>
        <v>Round 10</v>
      </c>
      <c r="P127" s="49" t="str">
        <f t="shared" si="70"/>
        <v>Round 10</v>
      </c>
      <c r="Q127" s="19"/>
      <c r="R127" s="49"/>
      <c r="S127" s="49"/>
    </row>
    <row r="128" spans="1:19" ht="13.5" customHeight="1" x14ac:dyDescent="0.2">
      <c r="A128" s="43"/>
      <c r="B128" s="43" t="str">
        <f t="shared" si="79"/>
        <v>Round 10</v>
      </c>
      <c r="C128" s="44"/>
      <c r="D128" s="20"/>
      <c r="E128" s="19"/>
      <c r="F128" s="20"/>
      <c r="G128" s="22"/>
      <c r="H128" s="45"/>
      <c r="I128" s="46"/>
      <c r="J128" s="47" t="str">
        <f t="shared" si="65"/>
        <v/>
      </c>
      <c r="K128" s="47" t="str">
        <f t="shared" si="66"/>
        <v/>
      </c>
      <c r="L128" s="19" t="str">
        <f t="shared" si="67"/>
        <v xml:space="preserve"> V </v>
      </c>
      <c r="M128" s="19">
        <f t="shared" si="68"/>
        <v>96</v>
      </c>
      <c r="N128" s="48" t="s">
        <v>370</v>
      </c>
      <c r="O128" s="49" t="str">
        <f t="shared" si="69"/>
        <v>Round 10</v>
      </c>
      <c r="P128" s="49" t="str">
        <f t="shared" si="70"/>
        <v>Round 10</v>
      </c>
      <c r="Q128" s="19"/>
      <c r="R128" s="49"/>
      <c r="S128" s="49"/>
    </row>
    <row r="129" spans="1:19" ht="13.5" customHeight="1" x14ac:dyDescent="0.2">
      <c r="A129" s="43"/>
      <c r="B129" s="43" t="str">
        <f t="shared" si="79"/>
        <v>Round 10</v>
      </c>
      <c r="C129" s="44"/>
      <c r="D129" s="20"/>
      <c r="E129" s="19"/>
      <c r="F129" s="20"/>
      <c r="G129" s="19"/>
      <c r="H129" s="45"/>
      <c r="I129" s="46"/>
      <c r="J129" s="47" t="str">
        <f t="shared" si="65"/>
        <v/>
      </c>
      <c r="K129" s="47" t="str">
        <f t="shared" si="66"/>
        <v/>
      </c>
      <c r="L129" s="19" t="str">
        <f t="shared" si="67"/>
        <v xml:space="preserve"> V </v>
      </c>
      <c r="M129" s="19">
        <f t="shared" si="68"/>
        <v>96</v>
      </c>
      <c r="N129" s="48" t="s">
        <v>370</v>
      </c>
      <c r="O129" s="49" t="str">
        <f t="shared" si="69"/>
        <v>Round 10</v>
      </c>
      <c r="P129" s="49" t="str">
        <f t="shared" si="70"/>
        <v>Round 10</v>
      </c>
      <c r="Q129" s="19"/>
      <c r="R129" s="49"/>
      <c r="S129" s="49"/>
    </row>
    <row r="130" spans="1:19" ht="13.5" customHeight="1" x14ac:dyDescent="0.2">
      <c r="A130" s="43"/>
      <c r="B130" s="43" t="str">
        <f t="shared" si="79"/>
        <v>Round 10</v>
      </c>
      <c r="C130" s="44"/>
      <c r="D130" s="20"/>
      <c r="E130" s="19"/>
      <c r="F130" s="20"/>
      <c r="G130" s="19"/>
      <c r="H130" s="45"/>
      <c r="I130" s="46"/>
      <c r="J130" s="47" t="str">
        <f t="shared" si="65"/>
        <v/>
      </c>
      <c r="K130" s="47" t="str">
        <f t="shared" si="66"/>
        <v/>
      </c>
      <c r="L130" s="19" t="str">
        <f t="shared" si="67"/>
        <v xml:space="preserve"> V </v>
      </c>
      <c r="M130" s="19">
        <f t="shared" si="68"/>
        <v>96</v>
      </c>
      <c r="N130" s="48" t="s">
        <v>370</v>
      </c>
      <c r="O130" s="49" t="str">
        <f t="shared" si="69"/>
        <v>Round 10</v>
      </c>
      <c r="P130" s="49" t="str">
        <f t="shared" si="70"/>
        <v>Round 10</v>
      </c>
      <c r="Q130" s="19"/>
      <c r="R130" s="49"/>
      <c r="S130" s="49"/>
    </row>
    <row r="131" spans="1:19" ht="13.5" customHeight="1" x14ac:dyDescent="0.2">
      <c r="A131" s="43"/>
      <c r="B131" s="43" t="str">
        <f t="shared" si="79"/>
        <v>Round 10</v>
      </c>
      <c r="C131" s="44"/>
      <c r="D131" s="20"/>
      <c r="E131" s="19"/>
      <c r="F131" s="20"/>
      <c r="G131" s="19"/>
      <c r="H131" s="45"/>
      <c r="I131" s="46"/>
      <c r="J131" s="47" t="str">
        <f t="shared" si="65"/>
        <v/>
      </c>
      <c r="K131" s="47" t="str">
        <f t="shared" si="66"/>
        <v/>
      </c>
      <c r="L131" s="19" t="str">
        <f t="shared" si="67"/>
        <v xml:space="preserve"> V </v>
      </c>
      <c r="M131" s="19">
        <f t="shared" si="68"/>
        <v>96</v>
      </c>
      <c r="N131" s="48" t="s">
        <v>370</v>
      </c>
      <c r="O131" s="49" t="str">
        <f t="shared" si="69"/>
        <v>Round 10</v>
      </c>
      <c r="P131" s="49" t="str">
        <f t="shared" si="70"/>
        <v>Round 10</v>
      </c>
      <c r="Q131" s="19"/>
      <c r="R131" s="49"/>
      <c r="S131" s="49"/>
    </row>
    <row r="132" spans="1:19" ht="13.5" customHeight="1" x14ac:dyDescent="0.2">
      <c r="A132" s="43"/>
      <c r="B132" s="43" t="str">
        <f t="shared" si="79"/>
        <v>Round 10</v>
      </c>
      <c r="C132" s="44">
        <v>43310</v>
      </c>
      <c r="D132" s="20"/>
      <c r="E132" s="19"/>
      <c r="F132" s="20"/>
      <c r="G132" s="19"/>
      <c r="H132" s="45"/>
      <c r="I132" s="46"/>
      <c r="J132" s="47" t="str">
        <f t="shared" si="65"/>
        <v/>
      </c>
      <c r="K132" s="47" t="str">
        <f t="shared" si="66"/>
        <v/>
      </c>
      <c r="L132" s="19" t="str">
        <f t="shared" si="67"/>
        <v xml:space="preserve"> V </v>
      </c>
      <c r="M132" s="19">
        <f t="shared" si="68"/>
        <v>96</v>
      </c>
      <c r="N132" s="47" t="s">
        <v>382</v>
      </c>
      <c r="O132" s="49" t="str">
        <f t="shared" si="69"/>
        <v>Round 10</v>
      </c>
      <c r="P132" s="49" t="str">
        <f t="shared" si="70"/>
        <v>Round 10</v>
      </c>
      <c r="Q132" s="19"/>
      <c r="R132" s="49"/>
      <c r="S132" s="49"/>
    </row>
    <row r="133" spans="1:19" ht="13.5" customHeight="1" x14ac:dyDescent="0.2">
      <c r="A133" s="43"/>
      <c r="B133" s="43" t="str">
        <f t="shared" si="79"/>
        <v>Round 10</v>
      </c>
      <c r="C133" s="44"/>
      <c r="D133" s="20"/>
      <c r="E133" s="19"/>
      <c r="F133" s="20"/>
      <c r="G133" s="19"/>
      <c r="H133" s="45"/>
      <c r="I133" s="46"/>
      <c r="J133" s="47" t="str">
        <f t="shared" si="65"/>
        <v/>
      </c>
      <c r="K133" s="47" t="str">
        <f t="shared" si="66"/>
        <v/>
      </c>
      <c r="L133" s="19" t="str">
        <f t="shared" si="67"/>
        <v xml:space="preserve"> V </v>
      </c>
      <c r="M133" s="19">
        <f t="shared" si="68"/>
        <v>96</v>
      </c>
      <c r="N133" s="47" t="s">
        <v>382</v>
      </c>
      <c r="O133" s="49" t="str">
        <f t="shared" si="69"/>
        <v>Round 10</v>
      </c>
      <c r="P133" s="49" t="str">
        <f t="shared" si="70"/>
        <v>Round 10</v>
      </c>
      <c r="Q133" s="19"/>
      <c r="R133" s="49"/>
      <c r="S133" s="49"/>
    </row>
    <row r="134" spans="1:19" ht="13.5" customHeight="1" x14ac:dyDescent="0.2">
      <c r="A134" s="43"/>
      <c r="B134" s="43" t="str">
        <f t="shared" si="79"/>
        <v>Round 10</v>
      </c>
      <c r="C134" s="44"/>
      <c r="D134" s="20"/>
      <c r="E134" s="19"/>
      <c r="F134" s="20"/>
      <c r="G134" s="19"/>
      <c r="H134" s="45"/>
      <c r="I134" s="46"/>
      <c r="J134" s="47" t="str">
        <f t="shared" si="65"/>
        <v/>
      </c>
      <c r="K134" s="47" t="str">
        <f t="shared" si="66"/>
        <v/>
      </c>
      <c r="L134" s="19" t="str">
        <f t="shared" si="67"/>
        <v xml:space="preserve"> V </v>
      </c>
      <c r="M134" s="19">
        <f t="shared" si="68"/>
        <v>96</v>
      </c>
      <c r="N134" s="47" t="s">
        <v>382</v>
      </c>
      <c r="O134" s="49" t="str">
        <f t="shared" si="69"/>
        <v>Round 10</v>
      </c>
      <c r="P134" s="49" t="str">
        <f t="shared" si="70"/>
        <v>Round 10</v>
      </c>
      <c r="Q134" s="19"/>
      <c r="R134" s="49"/>
      <c r="S134" s="49"/>
    </row>
    <row r="135" spans="1:19" ht="13.5" customHeight="1" x14ac:dyDescent="0.2">
      <c r="A135" s="43" t="s">
        <v>205</v>
      </c>
      <c r="B135" s="43" t="str">
        <f>A135</f>
        <v>Round 11</v>
      </c>
      <c r="C135" s="44">
        <v>43316</v>
      </c>
      <c r="D135" s="43"/>
      <c r="E135" s="43"/>
      <c r="F135" s="43"/>
      <c r="G135" s="43"/>
      <c r="H135" s="43"/>
      <c r="I135" s="43"/>
      <c r="J135" s="47" t="str">
        <f t="shared" si="65"/>
        <v/>
      </c>
      <c r="K135" s="47" t="str">
        <f t="shared" si="66"/>
        <v/>
      </c>
      <c r="L135" s="19" t="str">
        <f t="shared" si="67"/>
        <v xml:space="preserve"> V </v>
      </c>
      <c r="M135" s="19">
        <f t="shared" si="68"/>
        <v>96</v>
      </c>
      <c r="N135" s="48" t="s">
        <v>370</v>
      </c>
      <c r="O135" s="49" t="str">
        <f t="shared" si="69"/>
        <v>Round 11</v>
      </c>
      <c r="P135" s="49" t="str">
        <f t="shared" si="70"/>
        <v>Round 11</v>
      </c>
      <c r="Q135" s="19"/>
      <c r="R135" s="49"/>
      <c r="S135" s="49"/>
    </row>
    <row r="136" spans="1:19" ht="13.5" customHeight="1" x14ac:dyDescent="0.2">
      <c r="A136" s="43"/>
      <c r="B136" s="43" t="str">
        <f t="shared" ref="B136:B146" si="80">B135</f>
        <v>Round 11</v>
      </c>
      <c r="C136" s="44"/>
      <c r="D136" s="43"/>
      <c r="E136" s="43"/>
      <c r="F136" s="43"/>
      <c r="G136" s="43"/>
      <c r="H136" s="43"/>
      <c r="I136" s="43"/>
      <c r="J136" s="47" t="str">
        <f t="shared" si="65"/>
        <v/>
      </c>
      <c r="K136" s="47" t="str">
        <f t="shared" si="66"/>
        <v/>
      </c>
      <c r="L136" s="19" t="str">
        <f t="shared" si="67"/>
        <v xml:space="preserve"> V </v>
      </c>
      <c r="M136" s="19">
        <f t="shared" si="68"/>
        <v>96</v>
      </c>
      <c r="N136" s="48" t="s">
        <v>370</v>
      </c>
      <c r="O136" s="49" t="str">
        <f t="shared" si="69"/>
        <v>Round 11</v>
      </c>
      <c r="P136" s="49" t="str">
        <f t="shared" si="70"/>
        <v>Round 11</v>
      </c>
      <c r="Q136" s="19"/>
      <c r="R136" s="49"/>
      <c r="S136" s="49"/>
    </row>
    <row r="137" spans="1:19" ht="13.5" customHeight="1" x14ac:dyDescent="0.2">
      <c r="A137" s="43"/>
      <c r="B137" s="43" t="str">
        <f t="shared" si="80"/>
        <v>Round 11</v>
      </c>
      <c r="C137" s="44"/>
      <c r="D137" s="43"/>
      <c r="E137" s="43"/>
      <c r="F137" s="43"/>
      <c r="G137" s="43"/>
      <c r="H137" s="43"/>
      <c r="I137" s="43"/>
      <c r="J137" s="47" t="str">
        <f t="shared" si="65"/>
        <v/>
      </c>
      <c r="K137" s="47" t="str">
        <f t="shared" si="66"/>
        <v/>
      </c>
      <c r="L137" s="19" t="str">
        <f t="shared" si="67"/>
        <v xml:space="preserve"> V </v>
      </c>
      <c r="M137" s="19">
        <f t="shared" si="68"/>
        <v>96</v>
      </c>
      <c r="N137" s="48" t="s">
        <v>370</v>
      </c>
      <c r="O137" s="49" t="str">
        <f t="shared" si="69"/>
        <v>Round 11</v>
      </c>
      <c r="P137" s="49" t="str">
        <f t="shared" si="70"/>
        <v>Round 11</v>
      </c>
      <c r="Q137" s="19"/>
      <c r="R137" s="49"/>
      <c r="S137" s="49"/>
    </row>
    <row r="138" spans="1:19" ht="13.5" customHeight="1" x14ac:dyDescent="0.2">
      <c r="A138" s="43"/>
      <c r="B138" s="43" t="str">
        <f t="shared" si="80"/>
        <v>Round 11</v>
      </c>
      <c r="C138" s="44"/>
      <c r="D138" s="43"/>
      <c r="E138" s="43"/>
      <c r="F138" s="43"/>
      <c r="G138" s="43"/>
      <c r="H138" s="43"/>
      <c r="I138" s="43"/>
      <c r="J138" s="47" t="str">
        <f t="shared" si="65"/>
        <v/>
      </c>
      <c r="K138" s="47" t="str">
        <f t="shared" si="66"/>
        <v/>
      </c>
      <c r="L138" s="19" t="str">
        <f t="shared" si="67"/>
        <v xml:space="preserve"> V </v>
      </c>
      <c r="M138" s="19">
        <f t="shared" si="68"/>
        <v>96</v>
      </c>
      <c r="N138" s="48" t="s">
        <v>370</v>
      </c>
      <c r="O138" s="49" t="str">
        <f t="shared" si="69"/>
        <v>Round 11</v>
      </c>
      <c r="P138" s="49" t="str">
        <f t="shared" si="70"/>
        <v>Round 11</v>
      </c>
      <c r="Q138" s="19"/>
      <c r="R138" s="49"/>
      <c r="S138" s="49"/>
    </row>
    <row r="139" spans="1:19" ht="13.5" customHeight="1" x14ac:dyDescent="0.2">
      <c r="A139" s="43"/>
      <c r="B139" s="43" t="str">
        <f t="shared" si="80"/>
        <v>Round 11</v>
      </c>
      <c r="C139" s="44"/>
      <c r="D139" s="43"/>
      <c r="E139" s="43"/>
      <c r="F139" s="43"/>
      <c r="G139" s="43"/>
      <c r="H139" s="43"/>
      <c r="I139" s="43"/>
      <c r="J139" s="47" t="str">
        <f t="shared" si="65"/>
        <v/>
      </c>
      <c r="K139" s="47" t="str">
        <f t="shared" si="66"/>
        <v/>
      </c>
      <c r="L139" s="19" t="str">
        <f t="shared" si="67"/>
        <v xml:space="preserve"> V </v>
      </c>
      <c r="M139" s="19">
        <f t="shared" si="68"/>
        <v>96</v>
      </c>
      <c r="N139" s="48" t="s">
        <v>370</v>
      </c>
      <c r="O139" s="49" t="str">
        <f t="shared" si="69"/>
        <v>Round 11</v>
      </c>
      <c r="P139" s="49" t="str">
        <f t="shared" si="70"/>
        <v>Round 11</v>
      </c>
      <c r="Q139" s="19"/>
      <c r="R139" s="49"/>
      <c r="S139" s="49"/>
    </row>
    <row r="140" spans="1:19" ht="13.5" customHeight="1" x14ac:dyDescent="0.2">
      <c r="A140" s="43"/>
      <c r="B140" s="43" t="str">
        <f t="shared" si="80"/>
        <v>Round 11</v>
      </c>
      <c r="C140" s="44"/>
      <c r="D140" s="43"/>
      <c r="E140" s="43"/>
      <c r="F140" s="43"/>
      <c r="G140" s="43"/>
      <c r="H140" s="43"/>
      <c r="I140" s="43"/>
      <c r="J140" s="47" t="str">
        <f t="shared" si="65"/>
        <v/>
      </c>
      <c r="K140" s="47" t="str">
        <f t="shared" si="66"/>
        <v/>
      </c>
      <c r="L140" s="19" t="str">
        <f t="shared" si="67"/>
        <v xml:space="preserve"> V </v>
      </c>
      <c r="M140" s="19">
        <f t="shared" si="68"/>
        <v>96</v>
      </c>
      <c r="N140" s="48" t="s">
        <v>370</v>
      </c>
      <c r="O140" s="49" t="str">
        <f t="shared" si="69"/>
        <v>Round 11</v>
      </c>
      <c r="P140" s="49" t="str">
        <f t="shared" si="70"/>
        <v>Round 11</v>
      </c>
      <c r="Q140" s="19"/>
      <c r="R140" s="49"/>
      <c r="S140" s="49"/>
    </row>
    <row r="141" spans="1:19" ht="13.5" customHeight="1" x14ac:dyDescent="0.2">
      <c r="A141" s="43"/>
      <c r="B141" s="43" t="str">
        <f t="shared" si="80"/>
        <v>Round 11</v>
      </c>
      <c r="C141" s="44"/>
      <c r="D141" s="43"/>
      <c r="E141" s="43"/>
      <c r="F141" s="43"/>
      <c r="G141" s="43"/>
      <c r="H141" s="43"/>
      <c r="I141" s="43"/>
      <c r="J141" s="47" t="str">
        <f t="shared" si="65"/>
        <v/>
      </c>
      <c r="K141" s="47" t="str">
        <f t="shared" si="66"/>
        <v/>
      </c>
      <c r="L141" s="19" t="str">
        <f t="shared" si="67"/>
        <v xml:space="preserve"> V </v>
      </c>
      <c r="M141" s="19">
        <f t="shared" si="68"/>
        <v>96</v>
      </c>
      <c r="N141" s="48" t="s">
        <v>370</v>
      </c>
      <c r="O141" s="49" t="str">
        <f t="shared" si="69"/>
        <v>Round 11</v>
      </c>
      <c r="P141" s="49" t="str">
        <f t="shared" si="70"/>
        <v>Round 11</v>
      </c>
      <c r="Q141" s="19"/>
      <c r="R141" s="49"/>
      <c r="S141" s="49"/>
    </row>
    <row r="142" spans="1:19" ht="13.5" customHeight="1" x14ac:dyDescent="0.2">
      <c r="A142" s="43"/>
      <c r="B142" s="43" t="str">
        <f t="shared" si="80"/>
        <v>Round 11</v>
      </c>
      <c r="C142" s="44"/>
      <c r="D142" s="43"/>
      <c r="E142" s="43"/>
      <c r="F142" s="43"/>
      <c r="G142" s="43"/>
      <c r="H142" s="43"/>
      <c r="I142" s="43"/>
      <c r="J142" s="47" t="str">
        <f t="shared" si="65"/>
        <v/>
      </c>
      <c r="K142" s="47" t="str">
        <f t="shared" si="66"/>
        <v/>
      </c>
      <c r="L142" s="19" t="str">
        <f t="shared" si="67"/>
        <v xml:space="preserve"> V </v>
      </c>
      <c r="M142" s="19">
        <f t="shared" si="68"/>
        <v>96</v>
      </c>
      <c r="N142" s="48" t="s">
        <v>370</v>
      </c>
      <c r="O142" s="49" t="str">
        <f t="shared" si="69"/>
        <v>Round 11</v>
      </c>
      <c r="P142" s="49" t="str">
        <f t="shared" si="70"/>
        <v>Round 11</v>
      </c>
      <c r="Q142" s="19"/>
      <c r="R142" s="49"/>
      <c r="S142" s="49"/>
    </row>
    <row r="143" spans="1:19" ht="13.5" customHeight="1" x14ac:dyDescent="0.2">
      <c r="A143" s="43"/>
      <c r="B143" s="43" t="str">
        <f t="shared" si="80"/>
        <v>Round 11</v>
      </c>
      <c r="C143" s="44">
        <v>43317</v>
      </c>
      <c r="D143" s="43"/>
      <c r="E143" s="43"/>
      <c r="F143" s="43"/>
      <c r="G143" s="43"/>
      <c r="H143" s="43"/>
      <c r="I143" s="43"/>
      <c r="J143" s="47" t="str">
        <f t="shared" si="65"/>
        <v/>
      </c>
      <c r="K143" s="47" t="str">
        <f t="shared" si="66"/>
        <v/>
      </c>
      <c r="L143" s="19" t="str">
        <f t="shared" si="67"/>
        <v xml:space="preserve"> V </v>
      </c>
      <c r="M143" s="19">
        <f t="shared" si="68"/>
        <v>96</v>
      </c>
      <c r="N143" s="48" t="s">
        <v>370</v>
      </c>
      <c r="O143" s="49" t="str">
        <f t="shared" si="69"/>
        <v>Round 11</v>
      </c>
      <c r="P143" s="49" t="str">
        <f t="shared" si="70"/>
        <v>Round 11</v>
      </c>
      <c r="Q143" s="19"/>
      <c r="R143" s="49"/>
      <c r="S143" s="49"/>
    </row>
    <row r="144" spans="1:19" ht="13.5" customHeight="1" x14ac:dyDescent="0.2">
      <c r="A144" s="43"/>
      <c r="B144" s="43" t="str">
        <f t="shared" si="80"/>
        <v>Round 11</v>
      </c>
      <c r="C144" s="44"/>
      <c r="D144" s="43"/>
      <c r="E144" s="43"/>
      <c r="F144" s="43"/>
      <c r="G144" s="43"/>
      <c r="H144" s="43"/>
      <c r="I144" s="43"/>
      <c r="J144" s="47" t="str">
        <f t="shared" si="65"/>
        <v/>
      </c>
      <c r="K144" s="47" t="str">
        <f t="shared" si="66"/>
        <v/>
      </c>
      <c r="L144" s="19" t="str">
        <f t="shared" si="67"/>
        <v xml:space="preserve"> V </v>
      </c>
      <c r="M144" s="19">
        <f t="shared" si="68"/>
        <v>96</v>
      </c>
      <c r="N144" s="47" t="s">
        <v>382</v>
      </c>
      <c r="O144" s="49" t="str">
        <f t="shared" si="69"/>
        <v>Round 11</v>
      </c>
      <c r="P144" s="49" t="str">
        <f t="shared" si="70"/>
        <v>Round 11</v>
      </c>
      <c r="Q144" s="19"/>
      <c r="R144" s="49"/>
      <c r="S144" s="49"/>
    </row>
    <row r="145" spans="1:19" ht="13.5" customHeight="1" x14ac:dyDescent="0.2">
      <c r="A145" s="43"/>
      <c r="B145" s="43" t="str">
        <f t="shared" si="80"/>
        <v>Round 11</v>
      </c>
      <c r="C145" s="44"/>
      <c r="D145" s="43"/>
      <c r="E145" s="43"/>
      <c r="F145" s="43"/>
      <c r="G145" s="43"/>
      <c r="H145" s="43"/>
      <c r="I145" s="43"/>
      <c r="J145" s="47" t="str">
        <f t="shared" si="65"/>
        <v/>
      </c>
      <c r="K145" s="47" t="str">
        <f t="shared" si="66"/>
        <v/>
      </c>
      <c r="L145" s="19" t="str">
        <f t="shared" si="67"/>
        <v xml:space="preserve"> V </v>
      </c>
      <c r="M145" s="19">
        <f t="shared" si="68"/>
        <v>96</v>
      </c>
      <c r="N145" s="47" t="s">
        <v>382</v>
      </c>
      <c r="O145" s="49" t="str">
        <f t="shared" si="69"/>
        <v>Round 11</v>
      </c>
      <c r="P145" s="49" t="str">
        <f t="shared" si="70"/>
        <v>Round 11</v>
      </c>
      <c r="Q145" s="19"/>
      <c r="R145" s="49"/>
      <c r="S145" s="49"/>
    </row>
    <row r="146" spans="1:19" ht="13.5" customHeight="1" x14ac:dyDescent="0.2">
      <c r="A146" s="43"/>
      <c r="B146" s="43" t="str">
        <f t="shared" si="80"/>
        <v>Round 11</v>
      </c>
      <c r="C146" s="44"/>
      <c r="D146" s="43"/>
      <c r="E146" s="43"/>
      <c r="F146" s="43"/>
      <c r="G146" s="43"/>
      <c r="H146" s="43"/>
      <c r="I146" s="43"/>
      <c r="J146" s="47" t="str">
        <f t="shared" si="65"/>
        <v/>
      </c>
      <c r="K146" s="47" t="str">
        <f t="shared" si="66"/>
        <v/>
      </c>
      <c r="L146" s="19" t="str">
        <f t="shared" si="67"/>
        <v xml:space="preserve"> V </v>
      </c>
      <c r="M146" s="19">
        <f t="shared" si="68"/>
        <v>96</v>
      </c>
      <c r="N146" s="47" t="s">
        <v>382</v>
      </c>
      <c r="O146" s="49" t="str">
        <f t="shared" si="69"/>
        <v>Round 11</v>
      </c>
      <c r="P146" s="49" t="str">
        <f t="shared" si="70"/>
        <v>Round 11</v>
      </c>
      <c r="Q146" s="19"/>
      <c r="R146" s="49"/>
      <c r="S146" s="49"/>
    </row>
    <row r="147" spans="1:19" ht="13.5" customHeight="1" x14ac:dyDescent="0.2">
      <c r="A147" s="43" t="s">
        <v>206</v>
      </c>
      <c r="B147" s="43" t="str">
        <f>A147</f>
        <v>Round 12</v>
      </c>
      <c r="C147" s="44">
        <v>43322</v>
      </c>
      <c r="D147" s="13" t="s">
        <v>20</v>
      </c>
      <c r="E147" s="19" t="s">
        <v>407</v>
      </c>
      <c r="F147" s="12" t="s">
        <v>12</v>
      </c>
      <c r="G147" s="19" t="s">
        <v>408</v>
      </c>
      <c r="H147" s="45" t="s">
        <v>337</v>
      </c>
      <c r="I147" s="46">
        <v>0.76041666666666663</v>
      </c>
      <c r="J147" s="47" t="str">
        <f t="shared" si="65"/>
        <v>St IvesU9 Blues</v>
      </c>
      <c r="K147" s="47" t="str">
        <f t="shared" si="66"/>
        <v>KWPU9 blue</v>
      </c>
      <c r="L147" s="19" t="str">
        <f t="shared" si="67"/>
        <v>St IvesU9 Blues V KWPU9 blue</v>
      </c>
      <c r="M147" s="19">
        <f t="shared" si="68"/>
        <v>1</v>
      </c>
      <c r="N147" s="47" t="s">
        <v>396</v>
      </c>
      <c r="O147" s="49" t="str">
        <f t="shared" si="69"/>
        <v>St IvesRound 12</v>
      </c>
      <c r="P147" s="49" t="str">
        <f t="shared" si="70"/>
        <v>KWPRound 12</v>
      </c>
      <c r="Q147" s="19"/>
      <c r="R147" s="49"/>
      <c r="S147" s="49"/>
    </row>
    <row r="148" spans="1:19" ht="13.5" customHeight="1" x14ac:dyDescent="0.2">
      <c r="A148" s="43"/>
      <c r="B148" s="43" t="s">
        <v>206</v>
      </c>
      <c r="C148" s="44">
        <v>43323</v>
      </c>
      <c r="D148" s="17" t="s">
        <v>22</v>
      </c>
      <c r="E148" s="19" t="s">
        <v>281</v>
      </c>
      <c r="F148" s="10" t="s">
        <v>10</v>
      </c>
      <c r="G148" s="19" t="s">
        <v>293</v>
      </c>
      <c r="H148" s="45" t="s">
        <v>313</v>
      </c>
      <c r="I148" s="46">
        <v>0.33333333333333331</v>
      </c>
      <c r="J148" s="47" t="str">
        <f t="shared" si="65"/>
        <v>WahroongaU9 Blue</v>
      </c>
      <c r="K148" s="47" t="str">
        <f t="shared" si="66"/>
        <v>HornsbyU9 Black</v>
      </c>
      <c r="L148" s="19" t="str">
        <f t="shared" si="67"/>
        <v>WahroongaU9 Blue V HornsbyU9 Black</v>
      </c>
      <c r="M148" s="19">
        <f t="shared" si="68"/>
        <v>1</v>
      </c>
      <c r="N148" s="48" t="s">
        <v>370</v>
      </c>
      <c r="O148" s="49" t="str">
        <f t="shared" si="69"/>
        <v>WahroongaRound 12</v>
      </c>
      <c r="P148" s="49" t="str">
        <f t="shared" si="70"/>
        <v>HornsbyRound 12</v>
      </c>
      <c r="Q148" s="19"/>
      <c r="R148" s="49"/>
      <c r="S148" s="49"/>
    </row>
    <row r="149" spans="1:19" ht="13.5" customHeight="1" x14ac:dyDescent="0.2">
      <c r="A149" s="43"/>
      <c r="B149" s="43" t="str">
        <f t="shared" ref="B149:B156" si="81">B148</f>
        <v>Round 12</v>
      </c>
      <c r="C149" s="44"/>
      <c r="D149" s="17" t="s">
        <v>22</v>
      </c>
      <c r="E149" s="19" t="s">
        <v>290</v>
      </c>
      <c r="F149" s="18" t="s">
        <v>28</v>
      </c>
      <c r="G149" s="19" t="s">
        <v>279</v>
      </c>
      <c r="H149" s="45" t="s">
        <v>314</v>
      </c>
      <c r="I149" s="46">
        <v>0.33333333333333331</v>
      </c>
      <c r="J149" s="47" t="str">
        <f t="shared" si="65"/>
        <v>WahroongaU9 Red</v>
      </c>
      <c r="K149" s="47" t="str">
        <f t="shared" si="66"/>
        <v>Norths PiratesU9 Gold</v>
      </c>
      <c r="L149" s="19" t="str">
        <f t="shared" si="67"/>
        <v>WahroongaU9 Red V Norths PiratesU9 Gold</v>
      </c>
      <c r="M149" s="19">
        <f t="shared" si="68"/>
        <v>1</v>
      </c>
      <c r="N149" s="48" t="s">
        <v>370</v>
      </c>
      <c r="O149" s="49" t="str">
        <f t="shared" si="69"/>
        <v>WahroongaRound 12</v>
      </c>
      <c r="P149" s="49" t="str">
        <f t="shared" si="70"/>
        <v>Norths PiratesRound 12</v>
      </c>
      <c r="Q149" s="19"/>
      <c r="R149" s="49"/>
      <c r="S149" s="49"/>
    </row>
    <row r="150" spans="1:19" ht="13.5" customHeight="1" x14ac:dyDescent="0.2">
      <c r="A150" s="43"/>
      <c r="B150" s="43" t="str">
        <f t="shared" si="81"/>
        <v>Round 12</v>
      </c>
      <c r="C150" s="44"/>
      <c r="D150" s="17" t="s">
        <v>22</v>
      </c>
      <c r="E150" s="19" t="s">
        <v>279</v>
      </c>
      <c r="F150" s="18" t="s">
        <v>28</v>
      </c>
      <c r="G150" s="19" t="s">
        <v>293</v>
      </c>
      <c r="H150" s="45" t="s">
        <v>315</v>
      </c>
      <c r="I150" s="46">
        <v>0.33333333333333331</v>
      </c>
      <c r="J150" s="47" t="str">
        <f t="shared" si="65"/>
        <v>WahroongaU9 Gold</v>
      </c>
      <c r="K150" s="47" t="str">
        <f t="shared" si="66"/>
        <v>Norths PiratesU9 Black</v>
      </c>
      <c r="L150" s="19" t="str">
        <f t="shared" si="67"/>
        <v>WahroongaU9 Gold V Norths PiratesU9 Black</v>
      </c>
      <c r="M150" s="19">
        <f t="shared" si="68"/>
        <v>1</v>
      </c>
      <c r="N150" s="48" t="s">
        <v>370</v>
      </c>
      <c r="O150" s="49" t="str">
        <f t="shared" si="69"/>
        <v>WahroongaRound 12</v>
      </c>
      <c r="P150" s="49" t="str">
        <f t="shared" si="70"/>
        <v>Norths PiratesRound 12</v>
      </c>
      <c r="Q150" s="19"/>
      <c r="R150" s="49"/>
      <c r="S150" s="49"/>
    </row>
    <row r="151" spans="1:19" ht="13.5" customHeight="1" x14ac:dyDescent="0.2">
      <c r="A151" s="43"/>
      <c r="B151" s="43" t="str">
        <f t="shared" si="81"/>
        <v>Round 12</v>
      </c>
      <c r="C151" s="44"/>
      <c r="D151" s="17" t="s">
        <v>22</v>
      </c>
      <c r="E151" s="19" t="s">
        <v>301</v>
      </c>
      <c r="F151" s="18" t="s">
        <v>28</v>
      </c>
      <c r="G151" s="19" t="s">
        <v>409</v>
      </c>
      <c r="H151" s="45" t="s">
        <v>348</v>
      </c>
      <c r="I151" s="46">
        <v>0.33333333333333331</v>
      </c>
      <c r="J151" s="47" t="str">
        <f t="shared" si="65"/>
        <v>WahroongaU9 Green</v>
      </c>
      <c r="K151" s="47" t="str">
        <f t="shared" si="66"/>
        <v>Norths PiratesU9 Reds</v>
      </c>
      <c r="L151" s="19" t="str">
        <f t="shared" si="67"/>
        <v>WahroongaU9 Green V Norths PiratesU9 Reds</v>
      </c>
      <c r="M151" s="19">
        <f t="shared" si="68"/>
        <v>1</v>
      </c>
      <c r="N151" s="48" t="s">
        <v>370</v>
      </c>
      <c r="O151" s="49" t="str">
        <f t="shared" si="69"/>
        <v>WahroongaRound 12</v>
      </c>
      <c r="P151" s="49" t="str">
        <f t="shared" si="70"/>
        <v>Norths PiratesRound 12</v>
      </c>
      <c r="Q151" s="19"/>
      <c r="R151" s="49"/>
      <c r="S151" s="49"/>
    </row>
    <row r="152" spans="1:19" ht="13.5" customHeight="1" x14ac:dyDescent="0.2">
      <c r="A152" s="43"/>
      <c r="B152" s="43" t="str">
        <f t="shared" si="81"/>
        <v>Round 12</v>
      </c>
      <c r="C152" s="44"/>
      <c r="D152" s="9" t="s">
        <v>26</v>
      </c>
      <c r="E152" s="19" t="s">
        <v>285</v>
      </c>
      <c r="F152" s="15" t="s">
        <v>18</v>
      </c>
      <c r="G152" s="19" t="s">
        <v>410</v>
      </c>
      <c r="H152" s="45" t="s">
        <v>221</v>
      </c>
      <c r="I152" s="46">
        <v>0.33333333333333331</v>
      </c>
      <c r="J152" s="47" t="str">
        <f t="shared" si="65"/>
        <v>MosmanU9 Dolphins</v>
      </c>
      <c r="K152" s="47" t="str">
        <f t="shared" si="66"/>
        <v>RosevilleU9 Cyclones</v>
      </c>
      <c r="L152" s="19" t="str">
        <f t="shared" si="67"/>
        <v>MosmanU9 Dolphins V RosevilleU9 Cyclones</v>
      </c>
      <c r="M152" s="19">
        <f t="shared" si="68"/>
        <v>1</v>
      </c>
      <c r="N152" s="48" t="s">
        <v>370</v>
      </c>
      <c r="O152" s="49" t="str">
        <f t="shared" si="69"/>
        <v>MosmanRound 12</v>
      </c>
      <c r="P152" s="49" t="str">
        <f t="shared" si="70"/>
        <v>RosevilleRound 12</v>
      </c>
      <c r="Q152" s="19"/>
      <c r="R152" s="49"/>
      <c r="S152" s="49"/>
    </row>
    <row r="153" spans="1:19" ht="13.5" customHeight="1" x14ac:dyDescent="0.2">
      <c r="A153" s="43"/>
      <c r="B153" s="43" t="str">
        <f t="shared" si="81"/>
        <v>Round 12</v>
      </c>
      <c r="C153" s="44"/>
      <c r="D153" s="9" t="s">
        <v>26</v>
      </c>
      <c r="E153" s="19" t="s">
        <v>288</v>
      </c>
      <c r="F153" s="7" t="s">
        <v>8</v>
      </c>
      <c r="G153" s="19" t="s">
        <v>279</v>
      </c>
      <c r="H153" s="45" t="s">
        <v>224</v>
      </c>
      <c r="I153" s="46">
        <v>0.33333333333333331</v>
      </c>
      <c r="J153" s="47" t="str">
        <f t="shared" si="65"/>
        <v>MosmanU9 Sharks</v>
      </c>
      <c r="K153" s="47" t="str">
        <f t="shared" si="66"/>
        <v>ChatswoodU9 Gold</v>
      </c>
      <c r="L153" s="19" t="str">
        <f t="shared" si="67"/>
        <v>MosmanU9 Sharks V ChatswoodU9 Gold</v>
      </c>
      <c r="M153" s="19">
        <f t="shared" si="68"/>
        <v>1</v>
      </c>
      <c r="N153" s="48" t="s">
        <v>370</v>
      </c>
      <c r="O153" s="49" t="str">
        <f t="shared" si="69"/>
        <v>MosmanRound 12</v>
      </c>
      <c r="P153" s="49" t="str">
        <f t="shared" si="70"/>
        <v>ChatswoodRound 12</v>
      </c>
      <c r="Q153" s="19"/>
      <c r="R153" s="49"/>
      <c r="S153" s="49"/>
    </row>
    <row r="154" spans="1:19" ht="13.5" customHeight="1" x14ac:dyDescent="0.2">
      <c r="A154" s="43"/>
      <c r="B154" s="43" t="str">
        <f t="shared" si="81"/>
        <v>Round 12</v>
      </c>
      <c r="C154" s="44"/>
      <c r="D154" s="9" t="s">
        <v>26</v>
      </c>
      <c r="E154" s="19" t="s">
        <v>282</v>
      </c>
      <c r="F154" s="7" t="s">
        <v>8</v>
      </c>
      <c r="G154" s="22" t="s">
        <v>301</v>
      </c>
      <c r="H154" s="45" t="s">
        <v>226</v>
      </c>
      <c r="I154" s="46">
        <v>0.33333333333333331</v>
      </c>
      <c r="J154" s="47" t="str">
        <f t="shared" si="65"/>
        <v>MosmanU9 Whales</v>
      </c>
      <c r="K154" s="47" t="str">
        <f t="shared" si="66"/>
        <v>ChatswoodU9 Green</v>
      </c>
      <c r="L154" s="19" t="str">
        <f t="shared" si="67"/>
        <v>MosmanU9 Whales V ChatswoodU9 Green</v>
      </c>
      <c r="M154" s="19">
        <f t="shared" si="68"/>
        <v>1</v>
      </c>
      <c r="N154" s="48" t="s">
        <v>370</v>
      </c>
      <c r="O154" s="49" t="str">
        <f t="shared" si="69"/>
        <v>MosmanRound 12</v>
      </c>
      <c r="P154" s="49" t="str">
        <f t="shared" si="70"/>
        <v>ChatswoodRound 12</v>
      </c>
      <c r="Q154" s="19"/>
      <c r="R154" s="49"/>
      <c r="S154" s="49"/>
    </row>
    <row r="155" spans="1:19" ht="13.5" customHeight="1" x14ac:dyDescent="0.2">
      <c r="A155" s="43"/>
      <c r="B155" s="43" t="str">
        <f t="shared" si="81"/>
        <v>Round 12</v>
      </c>
      <c r="C155" s="44"/>
      <c r="D155" s="16" t="s">
        <v>24</v>
      </c>
      <c r="E155" s="19" t="s">
        <v>280</v>
      </c>
      <c r="F155" s="11" t="s">
        <v>14</v>
      </c>
      <c r="G155" s="19" t="s">
        <v>279</v>
      </c>
      <c r="H155" s="45" t="s">
        <v>214</v>
      </c>
      <c r="I155" s="46">
        <v>0.33333333333333331</v>
      </c>
      <c r="J155" s="47" t="str">
        <f t="shared" si="65"/>
        <v>Hunters HillU9 Crows</v>
      </c>
      <c r="K155" s="47" t="str">
        <f t="shared" si="66"/>
        <v>Lane CoveU9 Gold</v>
      </c>
      <c r="L155" s="19" t="str">
        <f t="shared" si="67"/>
        <v>Hunters HillU9 Crows V Lane CoveU9 Gold</v>
      </c>
      <c r="M155" s="19">
        <f t="shared" si="68"/>
        <v>1</v>
      </c>
      <c r="N155" s="48" t="s">
        <v>370</v>
      </c>
      <c r="O155" s="49" t="str">
        <f t="shared" si="69"/>
        <v>Hunters HillRound 12</v>
      </c>
      <c r="P155" s="49" t="str">
        <f t="shared" si="70"/>
        <v>Lane CoveRound 12</v>
      </c>
      <c r="Q155" s="19"/>
      <c r="R155" s="49"/>
      <c r="S155" s="49"/>
    </row>
    <row r="156" spans="1:19" ht="13.5" customHeight="1" x14ac:dyDescent="0.2">
      <c r="A156" s="43"/>
      <c r="B156" s="43" t="str">
        <f t="shared" si="81"/>
        <v>Round 12</v>
      </c>
      <c r="C156" s="44"/>
      <c r="D156" s="16" t="s">
        <v>24</v>
      </c>
      <c r="E156" s="19" t="s">
        <v>278</v>
      </c>
      <c r="F156" s="11" t="s">
        <v>14</v>
      </c>
      <c r="G156" s="19" t="s">
        <v>281</v>
      </c>
      <c r="H156" s="45" t="s">
        <v>217</v>
      </c>
      <c r="I156" s="46">
        <v>0.33333333333333331</v>
      </c>
      <c r="J156" s="47" t="str">
        <f t="shared" si="65"/>
        <v>Hunters HillU9 Magpies</v>
      </c>
      <c r="K156" s="47" t="str">
        <f t="shared" si="66"/>
        <v>Lane CoveU9 Blue</v>
      </c>
      <c r="L156" s="19" t="str">
        <f t="shared" si="67"/>
        <v>Hunters HillU9 Magpies V Lane CoveU9 Blue</v>
      </c>
      <c r="M156" s="19">
        <f t="shared" si="68"/>
        <v>1</v>
      </c>
      <c r="N156" s="48" t="s">
        <v>370</v>
      </c>
      <c r="O156" s="49" t="str">
        <f t="shared" si="69"/>
        <v>Hunters HillRound 12</v>
      </c>
      <c r="P156" s="49" t="str">
        <f t="shared" si="70"/>
        <v>Lane CoveRound 12</v>
      </c>
      <c r="Q156" s="19"/>
      <c r="R156" s="49"/>
      <c r="S156" s="49"/>
    </row>
    <row r="157" spans="1:19" ht="13.5" customHeight="1" x14ac:dyDescent="0.2">
      <c r="A157" s="43"/>
      <c r="B157" s="43" t="s">
        <v>206</v>
      </c>
      <c r="C157" s="44">
        <v>43324</v>
      </c>
      <c r="D157" s="14" t="s">
        <v>16</v>
      </c>
      <c r="E157" s="19" t="s">
        <v>286</v>
      </c>
      <c r="F157" s="12" t="s">
        <v>12</v>
      </c>
      <c r="G157" s="19" t="s">
        <v>279</v>
      </c>
      <c r="H157" s="45" t="s">
        <v>343</v>
      </c>
      <c r="I157" s="46">
        <v>0.33333333333333331</v>
      </c>
      <c r="J157" s="47" t="str">
        <f t="shared" si="65"/>
        <v>LindfieldU9 Bucks</v>
      </c>
      <c r="K157" s="47" t="str">
        <f t="shared" si="66"/>
        <v>KWPU9 Gold</v>
      </c>
      <c r="L157" s="19" t="str">
        <f t="shared" si="67"/>
        <v>LindfieldU9 Bucks V KWPU9 Gold</v>
      </c>
      <c r="M157" s="19">
        <f t="shared" si="68"/>
        <v>1</v>
      </c>
      <c r="N157" s="47" t="s">
        <v>382</v>
      </c>
      <c r="O157" s="49" t="str">
        <f t="shared" si="69"/>
        <v>LindfieldRound 12</v>
      </c>
      <c r="P157" s="49" t="str">
        <f t="shared" si="70"/>
        <v>KWPRound 12</v>
      </c>
      <c r="Q157" s="19"/>
      <c r="R157" s="49"/>
      <c r="S157" s="49"/>
    </row>
    <row r="158" spans="1:19" ht="13.5" customHeight="1" x14ac:dyDescent="0.2">
      <c r="A158" s="43"/>
      <c r="B158" s="43" t="s">
        <v>206</v>
      </c>
      <c r="C158" s="44"/>
      <c r="D158" s="14" t="s">
        <v>16</v>
      </c>
      <c r="E158" s="19" t="s">
        <v>283</v>
      </c>
      <c r="F158" s="12" t="s">
        <v>12</v>
      </c>
      <c r="G158" s="19" t="s">
        <v>293</v>
      </c>
      <c r="H158" s="45" t="s">
        <v>344</v>
      </c>
      <c r="I158" s="46">
        <v>0.33333333333333331</v>
      </c>
      <c r="J158" s="47" t="str">
        <f t="shared" si="65"/>
        <v>LindfieldU9 Stags</v>
      </c>
      <c r="K158" s="47" t="str">
        <f t="shared" si="66"/>
        <v>KWPU9 Black</v>
      </c>
      <c r="L158" s="19" t="str">
        <f t="shared" si="67"/>
        <v>LindfieldU9 Stags V KWPU9 Black</v>
      </c>
      <c r="M158" s="19">
        <f t="shared" si="68"/>
        <v>1</v>
      </c>
      <c r="N158" s="47" t="s">
        <v>382</v>
      </c>
      <c r="O158" s="49" t="str">
        <f t="shared" si="69"/>
        <v>LindfieldRound 12</v>
      </c>
      <c r="P158" s="49" t="str">
        <f t="shared" si="70"/>
        <v>KWPRound 12</v>
      </c>
      <c r="Q158" s="19"/>
      <c r="R158" s="49"/>
      <c r="S158" s="49"/>
    </row>
    <row r="159" spans="1:19" ht="13.5" customHeight="1" x14ac:dyDescent="0.2">
      <c r="A159" s="43" t="s">
        <v>207</v>
      </c>
      <c r="B159" s="43" t="str">
        <f>A159</f>
        <v>Round 13</v>
      </c>
      <c r="C159" s="44">
        <v>43330</v>
      </c>
      <c r="D159" s="16" t="s">
        <v>24</v>
      </c>
      <c r="E159" s="19" t="s">
        <v>280</v>
      </c>
      <c r="F159" s="17" t="s">
        <v>22</v>
      </c>
      <c r="G159" s="19" t="s">
        <v>301</v>
      </c>
      <c r="H159" s="45" t="s">
        <v>214</v>
      </c>
      <c r="I159" s="46">
        <v>0.33333333333333331</v>
      </c>
      <c r="J159" s="47" t="str">
        <f t="shared" si="65"/>
        <v>Hunters HillU9 Crows</v>
      </c>
      <c r="K159" s="47" t="str">
        <f t="shared" si="66"/>
        <v>WahroongaU9 Green</v>
      </c>
      <c r="L159" s="19" t="str">
        <f t="shared" si="67"/>
        <v>Hunters HillU9 Crows V WahroongaU9 Green</v>
      </c>
      <c r="M159" s="19">
        <f t="shared" si="68"/>
        <v>1</v>
      </c>
      <c r="N159" s="48" t="s">
        <v>370</v>
      </c>
      <c r="O159" s="49" t="str">
        <f t="shared" si="69"/>
        <v>Hunters HillRound 13</v>
      </c>
      <c r="P159" s="49" t="str">
        <f t="shared" si="70"/>
        <v>WahroongaRound 13</v>
      </c>
      <c r="Q159" s="19"/>
      <c r="R159" s="49"/>
      <c r="S159" s="49"/>
    </row>
    <row r="160" spans="1:19" ht="13.5" customHeight="1" x14ac:dyDescent="0.2">
      <c r="A160" s="43"/>
      <c r="B160" s="43" t="str">
        <f t="shared" ref="B160:B170" si="82">B159</f>
        <v>Round 13</v>
      </c>
      <c r="C160" s="44"/>
      <c r="D160" s="16" t="s">
        <v>24</v>
      </c>
      <c r="E160" s="19" t="s">
        <v>278</v>
      </c>
      <c r="F160" s="17" t="s">
        <v>22</v>
      </c>
      <c r="G160" s="19" t="s">
        <v>279</v>
      </c>
      <c r="H160" s="45" t="s">
        <v>217</v>
      </c>
      <c r="I160" s="46">
        <v>0.33333333333333331</v>
      </c>
      <c r="J160" s="47" t="str">
        <f t="shared" si="65"/>
        <v>Hunters HillU9 Magpies</v>
      </c>
      <c r="K160" s="47" t="str">
        <f t="shared" si="66"/>
        <v>WahroongaU9 Gold</v>
      </c>
      <c r="L160" s="19" t="str">
        <f t="shared" si="67"/>
        <v>Hunters HillU9 Magpies V WahroongaU9 Gold</v>
      </c>
      <c r="M160" s="19">
        <f t="shared" si="68"/>
        <v>1</v>
      </c>
      <c r="N160" s="48" t="s">
        <v>370</v>
      </c>
      <c r="O160" s="49" t="str">
        <f t="shared" si="69"/>
        <v>Hunters HillRound 13</v>
      </c>
      <c r="P160" s="49" t="str">
        <f t="shared" si="70"/>
        <v>WahroongaRound 13</v>
      </c>
      <c r="Q160" s="19"/>
      <c r="R160" s="49"/>
      <c r="S160" s="49"/>
    </row>
    <row r="161" spans="1:19" ht="13.5" customHeight="1" x14ac:dyDescent="0.2">
      <c r="A161" s="43"/>
      <c r="B161" s="43" t="str">
        <f t="shared" si="82"/>
        <v>Round 13</v>
      </c>
      <c r="C161" s="44"/>
      <c r="D161" s="14" t="s">
        <v>16</v>
      </c>
      <c r="E161" s="19" t="s">
        <v>286</v>
      </c>
      <c r="F161" s="17" t="s">
        <v>22</v>
      </c>
      <c r="G161" s="19" t="s">
        <v>281</v>
      </c>
      <c r="H161" s="45" t="s">
        <v>343</v>
      </c>
      <c r="I161" s="46">
        <v>0.33333333333333331</v>
      </c>
      <c r="J161" s="47" t="str">
        <f t="shared" si="65"/>
        <v>LindfieldU9 Bucks</v>
      </c>
      <c r="K161" s="47" t="str">
        <f t="shared" si="66"/>
        <v>WahroongaU9 Blue</v>
      </c>
      <c r="L161" s="19" t="str">
        <f t="shared" si="67"/>
        <v>LindfieldU9 Bucks V WahroongaU9 Blue</v>
      </c>
      <c r="M161" s="19">
        <f t="shared" si="68"/>
        <v>1</v>
      </c>
      <c r="N161" s="48" t="s">
        <v>370</v>
      </c>
      <c r="O161" s="49" t="str">
        <f t="shared" si="69"/>
        <v>LindfieldRound 13</v>
      </c>
      <c r="P161" s="49" t="str">
        <f t="shared" si="70"/>
        <v>WahroongaRound 13</v>
      </c>
      <c r="Q161" s="19"/>
      <c r="R161" s="49"/>
      <c r="S161" s="49"/>
    </row>
    <row r="162" spans="1:19" ht="13.5" customHeight="1" x14ac:dyDescent="0.2">
      <c r="A162" s="43"/>
      <c r="B162" s="43" t="str">
        <f t="shared" si="82"/>
        <v>Round 13</v>
      </c>
      <c r="C162" s="44"/>
      <c r="D162" s="14" t="s">
        <v>16</v>
      </c>
      <c r="E162" s="19" t="s">
        <v>283</v>
      </c>
      <c r="F162" s="17" t="s">
        <v>22</v>
      </c>
      <c r="G162" s="19" t="s">
        <v>290</v>
      </c>
      <c r="H162" s="45" t="s">
        <v>344</v>
      </c>
      <c r="I162" s="46">
        <v>0.33333333333333331</v>
      </c>
      <c r="J162" s="47" t="str">
        <f t="shared" si="65"/>
        <v>LindfieldU9 Stags</v>
      </c>
      <c r="K162" s="47" t="str">
        <f t="shared" si="66"/>
        <v>WahroongaU9 Red</v>
      </c>
      <c r="L162" s="19" t="str">
        <f t="shared" si="67"/>
        <v>LindfieldU9 Stags V WahroongaU9 Red</v>
      </c>
      <c r="M162" s="19">
        <f t="shared" si="68"/>
        <v>1</v>
      </c>
      <c r="N162" s="48" t="s">
        <v>370</v>
      </c>
      <c r="O162" s="49" t="str">
        <f t="shared" si="69"/>
        <v>LindfieldRound 13</v>
      </c>
      <c r="P162" s="49" t="str">
        <f t="shared" si="70"/>
        <v>WahroongaRound 13</v>
      </c>
      <c r="Q162" s="19"/>
      <c r="R162" s="49"/>
      <c r="S162" s="49"/>
    </row>
    <row r="163" spans="1:19" ht="13.5" customHeight="1" x14ac:dyDescent="0.2">
      <c r="A163" s="43"/>
      <c r="B163" s="43" t="str">
        <f t="shared" si="82"/>
        <v>Round 13</v>
      </c>
      <c r="C163" s="44"/>
      <c r="D163" s="9" t="s">
        <v>26</v>
      </c>
      <c r="E163" s="19" t="s">
        <v>285</v>
      </c>
      <c r="F163" s="18" t="s">
        <v>28</v>
      </c>
      <c r="G163" s="19" t="s">
        <v>279</v>
      </c>
      <c r="H163" s="45" t="s">
        <v>221</v>
      </c>
      <c r="I163" s="46">
        <v>0.33333333333333331</v>
      </c>
      <c r="J163" s="47" t="str">
        <f t="shared" si="65"/>
        <v>MosmanU9 Dolphins</v>
      </c>
      <c r="K163" s="47" t="str">
        <f t="shared" si="66"/>
        <v>Norths PiratesU9 Gold</v>
      </c>
      <c r="L163" s="19" t="str">
        <f t="shared" si="67"/>
        <v>MosmanU9 Dolphins V Norths PiratesU9 Gold</v>
      </c>
      <c r="M163" s="19">
        <f t="shared" si="68"/>
        <v>1</v>
      </c>
      <c r="N163" s="48" t="s">
        <v>370</v>
      </c>
      <c r="O163" s="49" t="str">
        <f t="shared" si="69"/>
        <v>MosmanRound 13</v>
      </c>
      <c r="P163" s="49" t="str">
        <f t="shared" si="70"/>
        <v>Norths PiratesRound 13</v>
      </c>
      <c r="Q163" s="19"/>
      <c r="R163" s="49"/>
      <c r="S163" s="49"/>
    </row>
    <row r="164" spans="1:19" ht="13.5" customHeight="1" x14ac:dyDescent="0.2">
      <c r="A164" s="43"/>
      <c r="B164" s="43" t="str">
        <f t="shared" si="82"/>
        <v>Round 13</v>
      </c>
      <c r="C164" s="44"/>
      <c r="D164" s="9" t="s">
        <v>26</v>
      </c>
      <c r="E164" s="19" t="s">
        <v>288</v>
      </c>
      <c r="F164" s="18" t="s">
        <v>28</v>
      </c>
      <c r="G164" s="19" t="s">
        <v>293</v>
      </c>
      <c r="H164" s="45" t="s">
        <v>224</v>
      </c>
      <c r="I164" s="46">
        <v>0.33333333333333331</v>
      </c>
      <c r="J164" s="47" t="str">
        <f t="shared" si="65"/>
        <v>MosmanU9 Sharks</v>
      </c>
      <c r="K164" s="47" t="str">
        <f t="shared" si="66"/>
        <v>Norths PiratesU9 Black</v>
      </c>
      <c r="L164" s="19" t="str">
        <f t="shared" si="67"/>
        <v>MosmanU9 Sharks V Norths PiratesU9 Black</v>
      </c>
      <c r="M164" s="19">
        <f t="shared" si="68"/>
        <v>1</v>
      </c>
      <c r="N164" s="48" t="s">
        <v>370</v>
      </c>
      <c r="O164" s="49" t="str">
        <f t="shared" si="69"/>
        <v>MosmanRound 13</v>
      </c>
      <c r="P164" s="49" t="str">
        <f t="shared" si="70"/>
        <v>Norths PiratesRound 13</v>
      </c>
      <c r="Q164" s="19"/>
      <c r="R164" s="49"/>
      <c r="S164" s="49"/>
    </row>
    <row r="165" spans="1:19" ht="13.5" customHeight="1" x14ac:dyDescent="0.2">
      <c r="A165" s="43"/>
      <c r="B165" s="43" t="str">
        <f t="shared" si="82"/>
        <v>Round 13</v>
      </c>
      <c r="C165" s="44"/>
      <c r="D165" s="9" t="s">
        <v>26</v>
      </c>
      <c r="E165" s="19" t="s">
        <v>282</v>
      </c>
      <c r="F165" s="18" t="s">
        <v>28</v>
      </c>
      <c r="G165" s="19" t="s">
        <v>409</v>
      </c>
      <c r="H165" s="45" t="s">
        <v>226</v>
      </c>
      <c r="I165" s="46">
        <v>0.33333333333333331</v>
      </c>
      <c r="J165" s="47" t="str">
        <f t="shared" si="65"/>
        <v>MosmanU9 Whales</v>
      </c>
      <c r="K165" s="47" t="str">
        <f t="shared" si="66"/>
        <v>Norths PiratesU9 Reds</v>
      </c>
      <c r="L165" s="19" t="str">
        <f t="shared" si="67"/>
        <v>MosmanU9 Whales V Norths PiratesU9 Reds</v>
      </c>
      <c r="M165" s="19">
        <f t="shared" si="68"/>
        <v>1</v>
      </c>
      <c r="N165" s="48" t="s">
        <v>370</v>
      </c>
      <c r="O165" s="49" t="str">
        <f t="shared" si="69"/>
        <v>MosmanRound 13</v>
      </c>
      <c r="P165" s="49" t="str">
        <f t="shared" si="70"/>
        <v>Norths PiratesRound 13</v>
      </c>
      <c r="Q165" s="19"/>
      <c r="R165" s="49"/>
      <c r="S165" s="49"/>
    </row>
    <row r="166" spans="1:19" ht="13.5" customHeight="1" x14ac:dyDescent="0.2">
      <c r="A166" s="43"/>
      <c r="B166" s="43" t="str">
        <f t="shared" si="82"/>
        <v>Round 13</v>
      </c>
      <c r="C166" s="44"/>
      <c r="D166" s="15" t="s">
        <v>18</v>
      </c>
      <c r="E166" s="19" t="s">
        <v>410</v>
      </c>
      <c r="F166" s="7" t="s">
        <v>8</v>
      </c>
      <c r="G166" s="19" t="s">
        <v>279</v>
      </c>
      <c r="H166" s="45" t="s">
        <v>235</v>
      </c>
      <c r="I166" s="46">
        <v>0.33333333333333331</v>
      </c>
      <c r="J166" s="47" t="str">
        <f t="shared" si="65"/>
        <v>RosevilleU9 Cyclones</v>
      </c>
      <c r="K166" s="47" t="str">
        <f t="shared" si="66"/>
        <v>ChatswoodU9 Gold</v>
      </c>
      <c r="L166" s="19" t="str">
        <f t="shared" si="67"/>
        <v>RosevilleU9 Cyclones V ChatswoodU9 Gold</v>
      </c>
      <c r="M166" s="19">
        <f t="shared" si="68"/>
        <v>1</v>
      </c>
      <c r="N166" s="48" t="s">
        <v>370</v>
      </c>
      <c r="O166" s="49" t="str">
        <f t="shared" si="69"/>
        <v>RosevilleRound 13</v>
      </c>
      <c r="P166" s="49" t="str">
        <f t="shared" si="70"/>
        <v>ChatswoodRound 13</v>
      </c>
      <c r="Q166" s="19"/>
      <c r="R166" s="49"/>
      <c r="S166" s="49"/>
    </row>
    <row r="167" spans="1:19" ht="13.5" customHeight="1" x14ac:dyDescent="0.2">
      <c r="A167" s="43"/>
      <c r="B167" s="43" t="str">
        <f t="shared" si="82"/>
        <v>Round 13</v>
      </c>
      <c r="C167" s="44"/>
      <c r="D167" s="13" t="s">
        <v>20</v>
      </c>
      <c r="E167" s="19" t="s">
        <v>407</v>
      </c>
      <c r="F167" s="7" t="s">
        <v>8</v>
      </c>
      <c r="G167" s="22" t="s">
        <v>301</v>
      </c>
      <c r="H167" s="45" t="s">
        <v>337</v>
      </c>
      <c r="I167" s="46">
        <v>0.33333333333333331</v>
      </c>
      <c r="J167" s="47" t="str">
        <f t="shared" si="65"/>
        <v>St IvesU9 Blues</v>
      </c>
      <c r="K167" s="47" t="str">
        <f t="shared" si="66"/>
        <v>ChatswoodU9 Green</v>
      </c>
      <c r="L167" s="19" t="str">
        <f t="shared" si="67"/>
        <v>St IvesU9 Blues V ChatswoodU9 Green</v>
      </c>
      <c r="M167" s="19">
        <f t="shared" si="68"/>
        <v>1</v>
      </c>
      <c r="N167" s="48" t="s">
        <v>370</v>
      </c>
      <c r="O167" s="49" t="str">
        <f t="shared" si="69"/>
        <v>St IvesRound 13</v>
      </c>
      <c r="P167" s="49" t="str">
        <f t="shared" si="70"/>
        <v>ChatswoodRound 13</v>
      </c>
      <c r="Q167" s="19"/>
      <c r="R167" s="49"/>
      <c r="S167" s="49"/>
    </row>
    <row r="168" spans="1:19" ht="13.5" customHeight="1" x14ac:dyDescent="0.2">
      <c r="A168" s="43"/>
      <c r="B168" s="43" t="str">
        <f t="shared" si="82"/>
        <v>Round 13</v>
      </c>
      <c r="C168" s="44">
        <v>43331</v>
      </c>
      <c r="D168" s="11" t="s">
        <v>14</v>
      </c>
      <c r="E168" s="19" t="s">
        <v>279</v>
      </c>
      <c r="F168" s="12" t="s">
        <v>12</v>
      </c>
      <c r="G168" s="19" t="s">
        <v>411</v>
      </c>
      <c r="H168" s="45" t="s">
        <v>305</v>
      </c>
      <c r="I168" s="46">
        <v>0.375</v>
      </c>
      <c r="J168" s="47" t="str">
        <f t="shared" si="65"/>
        <v>Lane CoveU9 Gold</v>
      </c>
      <c r="K168" s="47" t="str">
        <f t="shared" si="66"/>
        <v>KWPU9 black</v>
      </c>
      <c r="L168" s="19" t="str">
        <f t="shared" si="67"/>
        <v>Lane CoveU9 Gold V KWPU9 black</v>
      </c>
      <c r="M168" s="19">
        <f t="shared" si="68"/>
        <v>1</v>
      </c>
      <c r="N168" s="47" t="s">
        <v>382</v>
      </c>
      <c r="O168" s="49" t="str">
        <f t="shared" si="69"/>
        <v>Lane CoveRound 13</v>
      </c>
      <c r="P168" s="49" t="str">
        <f t="shared" si="70"/>
        <v>KWPRound 13</v>
      </c>
      <c r="Q168" s="19"/>
      <c r="R168" s="49"/>
      <c r="S168" s="49"/>
    </row>
    <row r="169" spans="1:19" ht="13.5" customHeight="1" x14ac:dyDescent="0.2">
      <c r="A169" s="43"/>
      <c r="B169" s="43" t="str">
        <f t="shared" si="82"/>
        <v>Round 13</v>
      </c>
      <c r="C169" s="44"/>
      <c r="D169" s="11" t="s">
        <v>14</v>
      </c>
      <c r="E169" s="19" t="s">
        <v>281</v>
      </c>
      <c r="F169" s="12" t="s">
        <v>12</v>
      </c>
      <c r="G169" s="19" t="s">
        <v>279</v>
      </c>
      <c r="H169" s="45" t="s">
        <v>306</v>
      </c>
      <c r="I169" s="46">
        <v>0.375</v>
      </c>
      <c r="J169" s="47" t="str">
        <f t="shared" si="65"/>
        <v>Lane CoveU9 Blue</v>
      </c>
      <c r="K169" s="47" t="str">
        <f t="shared" si="66"/>
        <v>KWPU9 Gold</v>
      </c>
      <c r="L169" s="19" t="str">
        <f t="shared" si="67"/>
        <v>Lane CoveU9 Blue V KWPU9 Gold</v>
      </c>
      <c r="M169" s="19">
        <f t="shared" si="68"/>
        <v>1</v>
      </c>
      <c r="N169" s="47" t="s">
        <v>382</v>
      </c>
      <c r="O169" s="49" t="str">
        <f t="shared" si="69"/>
        <v>Lane CoveRound 13</v>
      </c>
      <c r="P169" s="49" t="str">
        <f t="shared" si="70"/>
        <v>KWPRound 13</v>
      </c>
      <c r="Q169" s="19"/>
      <c r="R169" s="49"/>
      <c r="S169" s="49"/>
    </row>
    <row r="170" spans="1:19" ht="13.5" customHeight="1" x14ac:dyDescent="0.2">
      <c r="A170" s="43"/>
      <c r="B170" s="43" t="str">
        <f t="shared" si="82"/>
        <v>Round 13</v>
      </c>
      <c r="C170" s="44"/>
      <c r="D170" s="10" t="s">
        <v>10</v>
      </c>
      <c r="E170" s="19" t="s">
        <v>293</v>
      </c>
      <c r="F170" s="12" t="s">
        <v>12</v>
      </c>
      <c r="G170" s="19" t="s">
        <v>281</v>
      </c>
      <c r="H170" s="45" t="s">
        <v>303</v>
      </c>
      <c r="I170" s="46">
        <v>0.33333333333333331</v>
      </c>
      <c r="J170" s="47" t="str">
        <f t="shared" si="65"/>
        <v>HornsbyU9 Black</v>
      </c>
      <c r="K170" s="47" t="str">
        <f t="shared" si="66"/>
        <v>KWPU9 Blue</v>
      </c>
      <c r="L170" s="19" t="str">
        <f t="shared" si="67"/>
        <v>HornsbyU9 Black V KWPU9 Blue</v>
      </c>
      <c r="M170" s="19">
        <f t="shared" si="68"/>
        <v>1</v>
      </c>
      <c r="N170" s="47" t="s">
        <v>382</v>
      </c>
      <c r="O170" s="49" t="str">
        <f t="shared" si="69"/>
        <v>HornsbyRound 13</v>
      </c>
      <c r="P170" s="49" t="str">
        <f t="shared" si="70"/>
        <v>KWPRound 13</v>
      </c>
      <c r="Q170" s="19"/>
      <c r="R170" s="49"/>
      <c r="S170" s="49"/>
    </row>
    <row r="171" spans="1:19" ht="13.5" customHeight="1" x14ac:dyDescent="0.2">
      <c r="A171" s="43" t="s">
        <v>354</v>
      </c>
      <c r="B171" s="43" t="str">
        <f>A171</f>
        <v>Round 14</v>
      </c>
      <c r="C171" s="44">
        <f>C159+7</f>
        <v>43337</v>
      </c>
      <c r="D171" s="9" t="s">
        <v>26</v>
      </c>
      <c r="E171" s="19" t="s">
        <v>285</v>
      </c>
      <c r="F171" s="11" t="s">
        <v>14</v>
      </c>
      <c r="G171" s="19" t="s">
        <v>279</v>
      </c>
      <c r="H171" s="45" t="s">
        <v>221</v>
      </c>
      <c r="I171" s="46">
        <v>0.33333333333333331</v>
      </c>
      <c r="J171" s="47" t="str">
        <f t="shared" si="65"/>
        <v>MosmanU9 Dolphins</v>
      </c>
      <c r="K171" s="47" t="str">
        <f t="shared" si="66"/>
        <v>Lane CoveU9 Gold</v>
      </c>
      <c r="L171" s="19" t="str">
        <f t="shared" si="67"/>
        <v>MosmanU9 Dolphins V Lane CoveU9 Gold</v>
      </c>
      <c r="M171" s="19">
        <f t="shared" si="68"/>
        <v>0</v>
      </c>
      <c r="N171" s="48" t="s">
        <v>370</v>
      </c>
      <c r="O171" s="49" t="str">
        <f t="shared" si="69"/>
        <v>MosmanRound 14</v>
      </c>
      <c r="P171" s="49" t="str">
        <f t="shared" si="70"/>
        <v>Lane CoveRound 14</v>
      </c>
      <c r="Q171" s="19"/>
      <c r="R171" s="49"/>
      <c r="S171" s="49"/>
    </row>
    <row r="172" spans="1:19" ht="13.5" customHeight="1" x14ac:dyDescent="0.2">
      <c r="A172" s="43"/>
      <c r="B172" s="43" t="str">
        <f t="shared" ref="B172:B182" si="83">B171</f>
        <v>Round 14</v>
      </c>
      <c r="C172" s="44"/>
      <c r="D172" s="9" t="s">
        <v>26</v>
      </c>
      <c r="E172" s="19" t="s">
        <v>288</v>
      </c>
      <c r="F172" s="11" t="s">
        <v>14</v>
      </c>
      <c r="G172" s="19" t="s">
        <v>281</v>
      </c>
      <c r="H172" s="45" t="s">
        <v>224</v>
      </c>
      <c r="I172" s="46">
        <v>0.33333333333333331</v>
      </c>
      <c r="J172" s="47" t="str">
        <f t="shared" si="65"/>
        <v>MosmanU9 Sharks</v>
      </c>
      <c r="K172" s="47" t="str">
        <f t="shared" si="66"/>
        <v>Lane CoveU9 Blue</v>
      </c>
      <c r="L172" s="19" t="str">
        <f t="shared" si="67"/>
        <v>MosmanU9 Sharks V Lane CoveU9 Blue</v>
      </c>
      <c r="M172" s="19">
        <f t="shared" si="68"/>
        <v>0</v>
      </c>
      <c r="N172" s="48" t="s">
        <v>370</v>
      </c>
      <c r="O172" s="49" t="str">
        <f t="shared" si="69"/>
        <v>MosmanRound 14</v>
      </c>
      <c r="P172" s="49" t="str">
        <f t="shared" si="70"/>
        <v>Lane CoveRound 14</v>
      </c>
      <c r="Q172" s="19"/>
      <c r="R172" s="49"/>
      <c r="S172" s="49"/>
    </row>
    <row r="173" spans="1:19" ht="13.5" customHeight="1" x14ac:dyDescent="0.2">
      <c r="A173" s="43"/>
      <c r="B173" s="43" t="str">
        <f t="shared" si="83"/>
        <v>Round 14</v>
      </c>
      <c r="C173" s="44"/>
      <c r="D173" s="9" t="s">
        <v>26</v>
      </c>
      <c r="E173" s="19" t="s">
        <v>282</v>
      </c>
      <c r="F173" s="15" t="s">
        <v>18</v>
      </c>
      <c r="G173" s="19" t="s">
        <v>410</v>
      </c>
      <c r="H173" s="45" t="s">
        <v>226</v>
      </c>
      <c r="I173" s="46">
        <v>0.33333333333333331</v>
      </c>
      <c r="J173" s="47" t="str">
        <f t="shared" si="65"/>
        <v>MosmanU9 Whales</v>
      </c>
      <c r="K173" s="47" t="str">
        <f t="shared" si="66"/>
        <v>RosevilleU9 Cyclones</v>
      </c>
      <c r="L173" s="19" t="str">
        <f t="shared" si="67"/>
        <v>MosmanU9 Whales V RosevilleU9 Cyclones</v>
      </c>
      <c r="M173" s="19">
        <f t="shared" si="68"/>
        <v>0</v>
      </c>
      <c r="N173" s="48" t="s">
        <v>370</v>
      </c>
      <c r="O173" s="49" t="str">
        <f t="shared" si="69"/>
        <v>MosmanRound 14</v>
      </c>
      <c r="P173" s="49" t="str">
        <f t="shared" si="70"/>
        <v>RosevilleRound 14</v>
      </c>
      <c r="Q173" s="19"/>
      <c r="R173" s="49"/>
      <c r="S173" s="49"/>
    </row>
    <row r="174" spans="1:19" ht="13.5" customHeight="1" x14ac:dyDescent="0.2">
      <c r="A174" s="43"/>
      <c r="B174" s="43" t="str">
        <f t="shared" si="83"/>
        <v>Round 14</v>
      </c>
      <c r="C174" s="44"/>
      <c r="D174" s="7" t="s">
        <v>8</v>
      </c>
      <c r="E174" s="19" t="s">
        <v>279</v>
      </c>
      <c r="F174" s="14" t="s">
        <v>16</v>
      </c>
      <c r="G174" s="19" t="s">
        <v>286</v>
      </c>
      <c r="H174" s="45" t="s">
        <v>295</v>
      </c>
      <c r="I174" s="46">
        <v>0.33333333333333331</v>
      </c>
      <c r="J174" s="47" t="str">
        <f t="shared" si="65"/>
        <v>ChatswoodU9 Gold</v>
      </c>
      <c r="K174" s="47" t="str">
        <f t="shared" si="66"/>
        <v>LindfieldU9 Bucks</v>
      </c>
      <c r="L174" s="19" t="str">
        <f t="shared" si="67"/>
        <v>ChatswoodU9 Gold V LindfieldU9 Bucks</v>
      </c>
      <c r="M174" s="19">
        <f t="shared" si="68"/>
        <v>0</v>
      </c>
      <c r="N174" s="48" t="s">
        <v>370</v>
      </c>
      <c r="O174" s="49" t="str">
        <f t="shared" si="69"/>
        <v>ChatswoodRound 14</v>
      </c>
      <c r="P174" s="49" t="str">
        <f t="shared" si="70"/>
        <v>LindfieldRound 14</v>
      </c>
      <c r="Q174" s="19"/>
      <c r="R174" s="49"/>
      <c r="S174" s="49"/>
    </row>
    <row r="175" spans="1:19" ht="13.5" customHeight="1" x14ac:dyDescent="0.2">
      <c r="A175" s="43"/>
      <c r="B175" s="43" t="str">
        <f t="shared" si="83"/>
        <v>Round 14</v>
      </c>
      <c r="C175" s="44"/>
      <c r="D175" s="7" t="s">
        <v>8</v>
      </c>
      <c r="E175" s="22" t="s">
        <v>301</v>
      </c>
      <c r="F175" s="14" t="s">
        <v>16</v>
      </c>
      <c r="G175" s="19" t="s">
        <v>283</v>
      </c>
      <c r="H175" s="45" t="s">
        <v>296</v>
      </c>
      <c r="I175" s="46">
        <v>0.33333333333333331</v>
      </c>
      <c r="J175" s="47" t="str">
        <f t="shared" si="65"/>
        <v>ChatswoodU9 Green</v>
      </c>
      <c r="K175" s="47" t="str">
        <f t="shared" si="66"/>
        <v>LindfieldU9 Stags</v>
      </c>
      <c r="L175" s="19" t="str">
        <f t="shared" si="67"/>
        <v>ChatswoodU9 Green V LindfieldU9 Stags</v>
      </c>
      <c r="M175" s="19">
        <f t="shared" si="68"/>
        <v>0</v>
      </c>
      <c r="N175" s="48" t="s">
        <v>370</v>
      </c>
      <c r="O175" s="49" t="str">
        <f t="shared" si="69"/>
        <v>ChatswoodRound 14</v>
      </c>
      <c r="P175" s="49" t="str">
        <f t="shared" si="70"/>
        <v>LindfieldRound 14</v>
      </c>
      <c r="Q175" s="19"/>
      <c r="R175" s="49"/>
      <c r="S175" s="49"/>
    </row>
    <row r="176" spans="1:19" ht="13.5" customHeight="1" x14ac:dyDescent="0.2">
      <c r="A176" s="43"/>
      <c r="B176" s="43" t="str">
        <f t="shared" si="83"/>
        <v>Round 14</v>
      </c>
      <c r="C176" s="44"/>
      <c r="D176" s="18" t="s">
        <v>28</v>
      </c>
      <c r="E176" s="19" t="s">
        <v>293</v>
      </c>
      <c r="F176" s="16" t="s">
        <v>24</v>
      </c>
      <c r="G176" s="19" t="s">
        <v>280</v>
      </c>
      <c r="H176" s="45" t="s">
        <v>230</v>
      </c>
      <c r="I176" s="46">
        <v>0.33333333333333331</v>
      </c>
      <c r="J176" s="47" t="str">
        <f t="shared" si="65"/>
        <v>Norths PiratesU9 Black</v>
      </c>
      <c r="K176" s="47" t="str">
        <f t="shared" si="66"/>
        <v>Hunters HillU9 Crows</v>
      </c>
      <c r="L176" s="19" t="str">
        <f t="shared" si="67"/>
        <v>Norths PiratesU9 Black V Hunters HillU9 Crows</v>
      </c>
      <c r="M176" s="19">
        <f t="shared" si="68"/>
        <v>0</v>
      </c>
      <c r="N176" s="48" t="s">
        <v>370</v>
      </c>
      <c r="O176" s="49" t="str">
        <f t="shared" si="69"/>
        <v>Norths PiratesRound 14</v>
      </c>
      <c r="P176" s="49" t="str">
        <f t="shared" si="70"/>
        <v>Hunters HillRound 14</v>
      </c>
      <c r="Q176" s="19"/>
      <c r="R176" s="49"/>
      <c r="S176" s="49"/>
    </row>
    <row r="177" spans="1:19" ht="13.5" customHeight="1" x14ac:dyDescent="0.2">
      <c r="A177" s="43"/>
      <c r="B177" s="43" t="str">
        <f t="shared" si="83"/>
        <v>Round 14</v>
      </c>
      <c r="C177" s="44"/>
      <c r="D177" s="18" t="s">
        <v>28</v>
      </c>
      <c r="E177" s="19" t="s">
        <v>409</v>
      </c>
      <c r="F177" s="16" t="s">
        <v>24</v>
      </c>
      <c r="G177" s="19" t="s">
        <v>278</v>
      </c>
      <c r="H177" s="45" t="s">
        <v>232</v>
      </c>
      <c r="I177" s="46">
        <v>0.33333333333333331</v>
      </c>
      <c r="J177" s="47" t="str">
        <f t="shared" si="65"/>
        <v>Norths PiratesU9 Reds</v>
      </c>
      <c r="K177" s="47" t="str">
        <f t="shared" si="66"/>
        <v>Hunters HillU9 Magpies</v>
      </c>
      <c r="L177" s="19" t="str">
        <f t="shared" si="67"/>
        <v>Norths PiratesU9 Reds V Hunters HillU9 Magpies</v>
      </c>
      <c r="M177" s="19">
        <f t="shared" si="68"/>
        <v>0</v>
      </c>
      <c r="N177" s="48" t="s">
        <v>370</v>
      </c>
      <c r="O177" s="49" t="str">
        <f t="shared" si="69"/>
        <v>Norths PiratesRound 14</v>
      </c>
      <c r="P177" s="49" t="str">
        <f t="shared" si="70"/>
        <v>Hunters HillRound 14</v>
      </c>
      <c r="Q177" s="19"/>
      <c r="R177" s="49"/>
      <c r="S177" s="49"/>
    </row>
    <row r="178" spans="1:19" ht="13.5" customHeight="1" x14ac:dyDescent="0.2">
      <c r="A178" s="43"/>
      <c r="B178" s="43" t="str">
        <f t="shared" si="83"/>
        <v>Round 14</v>
      </c>
      <c r="C178" s="44"/>
      <c r="D178" s="18" t="s">
        <v>28</v>
      </c>
      <c r="E178" s="19" t="s">
        <v>279</v>
      </c>
      <c r="F178" s="10" t="s">
        <v>10</v>
      </c>
      <c r="G178" s="19" t="s">
        <v>293</v>
      </c>
      <c r="H178" s="45" t="s">
        <v>233</v>
      </c>
      <c r="I178" s="46">
        <v>0.33333333333333331</v>
      </c>
      <c r="J178" s="47" t="str">
        <f t="shared" si="65"/>
        <v>Norths PiratesU9 Gold</v>
      </c>
      <c r="K178" s="47" t="str">
        <f t="shared" si="66"/>
        <v>HornsbyU9 Black</v>
      </c>
      <c r="L178" s="19" t="str">
        <f t="shared" si="67"/>
        <v>Norths PiratesU9 Gold V HornsbyU9 Black</v>
      </c>
      <c r="M178" s="19">
        <f t="shared" si="68"/>
        <v>0</v>
      </c>
      <c r="N178" s="48" t="s">
        <v>370</v>
      </c>
      <c r="O178" s="49" t="str">
        <f t="shared" si="69"/>
        <v>Norths PiratesRound 14</v>
      </c>
      <c r="P178" s="49" t="str">
        <f t="shared" si="70"/>
        <v>HornsbyRound 14</v>
      </c>
      <c r="Q178" s="19"/>
      <c r="R178" s="49"/>
      <c r="S178" s="49"/>
    </row>
    <row r="179" spans="1:19" ht="13.5" customHeight="1" x14ac:dyDescent="0.2">
      <c r="A179" s="43"/>
      <c r="B179" s="43" t="str">
        <f t="shared" si="83"/>
        <v>Round 14</v>
      </c>
      <c r="C179" s="44">
        <f>C171+1</f>
        <v>43338</v>
      </c>
      <c r="D179" s="17" t="s">
        <v>22</v>
      </c>
      <c r="E179" s="19" t="s">
        <v>412</v>
      </c>
      <c r="F179" s="13" t="s">
        <v>20</v>
      </c>
      <c r="G179" s="19" t="s">
        <v>407</v>
      </c>
      <c r="H179" s="45" t="s">
        <v>313</v>
      </c>
      <c r="I179" s="46">
        <v>0.33333333333333331</v>
      </c>
      <c r="J179" s="47" t="str">
        <f t="shared" si="65"/>
        <v>WahroongaU9 green</v>
      </c>
      <c r="K179" s="47" t="str">
        <f t="shared" si="66"/>
        <v>St IvesU9 Blues</v>
      </c>
      <c r="L179" s="19" t="str">
        <f t="shared" si="67"/>
        <v>WahroongaU9 green V St IvesU9 Blues</v>
      </c>
      <c r="M179" s="19">
        <f t="shared" si="68"/>
        <v>0</v>
      </c>
      <c r="N179" s="48" t="s">
        <v>370</v>
      </c>
      <c r="O179" s="49" t="str">
        <f t="shared" si="69"/>
        <v>WahroongaRound 14</v>
      </c>
      <c r="P179" s="49" t="str">
        <f t="shared" si="70"/>
        <v>St IvesRound 14</v>
      </c>
      <c r="Q179" s="19"/>
      <c r="R179" s="49"/>
      <c r="S179" s="49"/>
    </row>
    <row r="180" spans="1:19" ht="13.5" customHeight="1" x14ac:dyDescent="0.2">
      <c r="A180" s="43"/>
      <c r="B180" s="43" t="str">
        <f t="shared" si="83"/>
        <v>Round 14</v>
      </c>
      <c r="C180" s="19"/>
      <c r="D180" s="17" t="s">
        <v>22</v>
      </c>
      <c r="E180" s="19" t="s">
        <v>413</v>
      </c>
      <c r="F180" s="12" t="s">
        <v>12</v>
      </c>
      <c r="G180" s="19" t="s">
        <v>279</v>
      </c>
      <c r="H180" s="45" t="s">
        <v>314</v>
      </c>
      <c r="I180" s="46">
        <v>0.33333333333333331</v>
      </c>
      <c r="J180" s="47" t="str">
        <f t="shared" si="65"/>
        <v>WahroongaU9 gold</v>
      </c>
      <c r="K180" s="47" t="str">
        <f t="shared" si="66"/>
        <v>KWPU9 Gold</v>
      </c>
      <c r="L180" s="19" t="str">
        <f t="shared" si="67"/>
        <v>WahroongaU9 gold V KWPU9 Gold</v>
      </c>
      <c r="M180" s="19">
        <f t="shared" si="68"/>
        <v>0</v>
      </c>
      <c r="N180" s="47" t="s">
        <v>382</v>
      </c>
      <c r="O180" s="49" t="str">
        <f t="shared" si="69"/>
        <v>WahroongaRound 14</v>
      </c>
      <c r="P180" s="49" t="str">
        <f t="shared" si="70"/>
        <v>KWPRound 14</v>
      </c>
      <c r="Q180" s="19"/>
      <c r="R180" s="49"/>
      <c r="S180" s="49"/>
    </row>
    <row r="181" spans="1:19" ht="13.5" customHeight="1" x14ac:dyDescent="0.2">
      <c r="A181" s="43"/>
      <c r="B181" s="43" t="str">
        <f t="shared" si="83"/>
        <v>Round 14</v>
      </c>
      <c r="C181" s="44"/>
      <c r="D181" s="17" t="s">
        <v>22</v>
      </c>
      <c r="E181" s="19" t="s">
        <v>290</v>
      </c>
      <c r="F181" s="12" t="s">
        <v>12</v>
      </c>
      <c r="G181" s="19" t="s">
        <v>408</v>
      </c>
      <c r="H181" s="45" t="s">
        <v>315</v>
      </c>
      <c r="I181" s="46">
        <v>0.33333333333333331</v>
      </c>
      <c r="J181" s="47" t="str">
        <f t="shared" si="65"/>
        <v>WahroongaU9 Red</v>
      </c>
      <c r="K181" s="47" t="str">
        <f t="shared" si="66"/>
        <v>KWPU9 blue</v>
      </c>
      <c r="L181" s="19" t="str">
        <f t="shared" si="67"/>
        <v>WahroongaU9 Red V KWPU9 blue</v>
      </c>
      <c r="M181" s="19">
        <f t="shared" si="68"/>
        <v>0</v>
      </c>
      <c r="N181" s="47" t="s">
        <v>382</v>
      </c>
      <c r="O181" s="49" t="str">
        <f t="shared" si="69"/>
        <v>WahroongaRound 14</v>
      </c>
      <c r="P181" s="49" t="str">
        <f t="shared" si="70"/>
        <v>KWPRound 14</v>
      </c>
      <c r="Q181" s="19"/>
      <c r="R181" s="49"/>
      <c r="S181" s="49"/>
    </row>
    <row r="182" spans="1:19" ht="13.5" customHeight="1" x14ac:dyDescent="0.2">
      <c r="A182" s="43"/>
      <c r="B182" s="43" t="str">
        <f t="shared" si="83"/>
        <v>Round 14</v>
      </c>
      <c r="C182" s="44"/>
      <c r="D182" s="17" t="s">
        <v>22</v>
      </c>
      <c r="E182" s="19" t="s">
        <v>408</v>
      </c>
      <c r="F182" s="12" t="s">
        <v>12</v>
      </c>
      <c r="G182" s="19" t="s">
        <v>293</v>
      </c>
      <c r="H182" s="45" t="s">
        <v>348</v>
      </c>
      <c r="I182" s="46">
        <v>0.33333333333333331</v>
      </c>
      <c r="J182" s="47" t="str">
        <f t="shared" si="65"/>
        <v>WahroongaU9 blue</v>
      </c>
      <c r="K182" s="47" t="str">
        <f t="shared" si="66"/>
        <v>KWPU9 Black</v>
      </c>
      <c r="L182" s="19" t="str">
        <f t="shared" si="67"/>
        <v>WahroongaU9 blue V KWPU9 Black</v>
      </c>
      <c r="M182" s="19">
        <f t="shared" si="68"/>
        <v>0</v>
      </c>
      <c r="N182" s="47" t="s">
        <v>382</v>
      </c>
      <c r="O182" s="49" t="str">
        <f t="shared" si="69"/>
        <v>WahroongaRound 14</v>
      </c>
      <c r="P182" s="49" t="str">
        <f t="shared" si="70"/>
        <v>KWPRound 14</v>
      </c>
      <c r="Q182" s="19"/>
      <c r="R182" s="49"/>
      <c r="S182" s="49"/>
    </row>
    <row r="183" spans="1:19" ht="13.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22"/>
      <c r="K183" s="22"/>
      <c r="L183" s="47" t="str">
        <f t="shared" ref="L183:L328" si="84">J183&amp;K183</f>
        <v/>
      </c>
      <c r="M183" s="22"/>
      <c r="N183" s="22"/>
      <c r="O183" s="49"/>
      <c r="P183" s="49"/>
      <c r="Q183" s="49"/>
      <c r="R183" s="49"/>
      <c r="S183" s="49"/>
    </row>
    <row r="184" spans="1:19" ht="13.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22"/>
      <c r="K184" s="22"/>
      <c r="L184" s="47" t="str">
        <f t="shared" si="84"/>
        <v/>
      </c>
      <c r="M184" s="22"/>
      <c r="N184" s="22"/>
      <c r="O184" s="49"/>
      <c r="P184" s="49"/>
      <c r="Q184" s="49"/>
      <c r="R184" s="49"/>
      <c r="S184" s="49"/>
    </row>
    <row r="185" spans="1:19" ht="13.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22"/>
      <c r="K185" s="22"/>
      <c r="L185" s="47" t="str">
        <f t="shared" si="84"/>
        <v/>
      </c>
      <c r="M185" s="22"/>
      <c r="N185" s="22"/>
      <c r="O185" s="49"/>
      <c r="P185" s="49"/>
      <c r="Q185" s="49"/>
      <c r="R185" s="49"/>
      <c r="S185" s="49"/>
    </row>
    <row r="186" spans="1:19" ht="13.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22"/>
      <c r="K186" s="22"/>
      <c r="L186" s="47" t="str">
        <f t="shared" si="84"/>
        <v/>
      </c>
      <c r="M186" s="22"/>
      <c r="N186" s="22"/>
      <c r="O186" s="49"/>
      <c r="P186" s="49"/>
      <c r="Q186" s="49"/>
      <c r="R186" s="49"/>
      <c r="S186" s="49"/>
    </row>
    <row r="187" spans="1:19" ht="13.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22"/>
      <c r="K187" s="22"/>
      <c r="L187" s="47" t="str">
        <f t="shared" si="84"/>
        <v/>
      </c>
      <c r="M187" s="22"/>
      <c r="N187" s="22"/>
      <c r="O187" s="49"/>
      <c r="P187" s="49"/>
      <c r="Q187" s="49"/>
      <c r="R187" s="49"/>
      <c r="S187" s="49"/>
    </row>
    <row r="188" spans="1:19" ht="13.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22"/>
      <c r="K188" s="22"/>
      <c r="L188" s="47" t="str">
        <f t="shared" si="84"/>
        <v/>
      </c>
      <c r="M188" s="22"/>
      <c r="N188" s="22"/>
      <c r="O188" s="49"/>
      <c r="P188" s="49"/>
      <c r="Q188" s="49"/>
      <c r="R188" s="49"/>
      <c r="S188" s="49"/>
    </row>
    <row r="189" spans="1:19" ht="13.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22"/>
      <c r="K189" s="22"/>
      <c r="L189" s="47" t="str">
        <f t="shared" si="84"/>
        <v/>
      </c>
      <c r="M189" s="22"/>
      <c r="N189" s="22"/>
      <c r="O189" s="49"/>
      <c r="P189" s="49"/>
      <c r="Q189" s="49"/>
      <c r="R189" s="49"/>
      <c r="S189" s="49"/>
    </row>
    <row r="190" spans="1:19" ht="13.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22"/>
      <c r="K190" s="22"/>
      <c r="L190" s="47" t="str">
        <f t="shared" si="84"/>
        <v/>
      </c>
      <c r="M190" s="22"/>
      <c r="N190" s="22"/>
      <c r="O190" s="49"/>
      <c r="P190" s="49"/>
      <c r="Q190" s="49"/>
      <c r="R190" s="49"/>
      <c r="S190" s="49"/>
    </row>
    <row r="191" spans="1:19" ht="13.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22"/>
      <c r="K191" s="22"/>
      <c r="L191" s="47" t="str">
        <f t="shared" si="84"/>
        <v/>
      </c>
      <c r="M191" s="22"/>
      <c r="N191" s="22"/>
      <c r="O191" s="49"/>
      <c r="P191" s="49"/>
      <c r="Q191" s="49"/>
      <c r="R191" s="49"/>
      <c r="S191" s="49"/>
    </row>
    <row r="192" spans="1:19" ht="13.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22"/>
      <c r="K192" s="22"/>
      <c r="L192" s="47" t="str">
        <f t="shared" si="84"/>
        <v/>
      </c>
      <c r="M192" s="22"/>
      <c r="N192" s="22"/>
      <c r="O192" s="49"/>
      <c r="P192" s="49"/>
      <c r="Q192" s="49"/>
      <c r="R192" s="49"/>
      <c r="S192" s="49"/>
    </row>
    <row r="193" spans="10:19" ht="13.5" customHeight="1" x14ac:dyDescent="0.2">
      <c r="J193" s="22"/>
      <c r="K193" s="22"/>
      <c r="L193" s="47" t="str">
        <f t="shared" si="84"/>
        <v/>
      </c>
      <c r="M193" s="22"/>
      <c r="N193" s="22"/>
      <c r="O193" s="49"/>
      <c r="P193" s="49"/>
      <c r="Q193" s="49"/>
      <c r="R193" s="49"/>
      <c r="S193" s="49"/>
    </row>
    <row r="194" spans="10:19" ht="13.5" customHeight="1" x14ac:dyDescent="0.2">
      <c r="J194" s="22"/>
      <c r="K194" s="22"/>
      <c r="L194" s="47" t="str">
        <f t="shared" si="84"/>
        <v/>
      </c>
      <c r="M194" s="22"/>
      <c r="N194" s="22"/>
      <c r="O194" s="49"/>
      <c r="P194" s="49"/>
      <c r="Q194" s="49"/>
      <c r="R194" s="49"/>
      <c r="S194" s="49"/>
    </row>
    <row r="195" spans="10:19" ht="13.5" customHeight="1" x14ac:dyDescent="0.2">
      <c r="J195" s="22"/>
      <c r="K195" s="22"/>
      <c r="L195" s="47" t="str">
        <f t="shared" si="84"/>
        <v/>
      </c>
      <c r="M195" s="22"/>
      <c r="N195" s="22"/>
      <c r="O195" s="49"/>
      <c r="P195" s="49"/>
      <c r="Q195" s="49"/>
      <c r="R195" s="49"/>
      <c r="S195" s="49"/>
    </row>
    <row r="196" spans="10:19" ht="13.5" customHeight="1" x14ac:dyDescent="0.2">
      <c r="J196" s="22"/>
      <c r="K196" s="22"/>
      <c r="L196" s="47" t="str">
        <f t="shared" si="84"/>
        <v/>
      </c>
      <c r="M196" s="22"/>
      <c r="N196" s="22"/>
      <c r="O196" s="49"/>
      <c r="P196" s="49"/>
      <c r="Q196" s="49"/>
      <c r="R196" s="49"/>
      <c r="S196" s="49"/>
    </row>
    <row r="197" spans="10:19" ht="13.5" customHeight="1" x14ac:dyDescent="0.2">
      <c r="J197" s="22"/>
      <c r="K197" s="22"/>
      <c r="L197" s="47" t="str">
        <f t="shared" si="84"/>
        <v/>
      </c>
      <c r="M197" s="22"/>
      <c r="N197" s="22"/>
      <c r="O197" s="49"/>
      <c r="P197" s="49"/>
      <c r="Q197" s="49"/>
      <c r="R197" s="49"/>
      <c r="S197" s="49"/>
    </row>
    <row r="198" spans="10:19" ht="13.5" customHeight="1" x14ac:dyDescent="0.2">
      <c r="J198" s="22"/>
      <c r="K198" s="22"/>
      <c r="L198" s="47" t="str">
        <f t="shared" si="84"/>
        <v/>
      </c>
      <c r="M198" s="22"/>
      <c r="N198" s="22"/>
      <c r="O198" s="49"/>
      <c r="P198" s="49"/>
      <c r="Q198" s="49"/>
      <c r="R198" s="49"/>
      <c r="S198" s="49"/>
    </row>
    <row r="199" spans="10:19" ht="13.5" customHeight="1" x14ac:dyDescent="0.2">
      <c r="J199" s="22"/>
      <c r="K199" s="22"/>
      <c r="L199" s="47" t="str">
        <f t="shared" si="84"/>
        <v/>
      </c>
      <c r="M199" s="22"/>
      <c r="N199" s="22"/>
      <c r="O199" s="49"/>
      <c r="P199" s="49"/>
      <c r="Q199" s="49"/>
      <c r="R199" s="49"/>
      <c r="S199" s="49"/>
    </row>
    <row r="200" spans="10:19" ht="13.5" customHeight="1" x14ac:dyDescent="0.2">
      <c r="J200" s="22"/>
      <c r="K200" s="22"/>
      <c r="L200" s="47" t="str">
        <f t="shared" si="84"/>
        <v/>
      </c>
      <c r="M200" s="22"/>
      <c r="N200" s="22"/>
      <c r="O200" s="49"/>
      <c r="P200" s="49"/>
      <c r="Q200" s="49"/>
      <c r="R200" s="49"/>
      <c r="S200" s="49"/>
    </row>
    <row r="201" spans="10:19" ht="13.5" customHeight="1" x14ac:dyDescent="0.2">
      <c r="J201" s="22"/>
      <c r="K201" s="22"/>
      <c r="L201" s="47" t="str">
        <f t="shared" si="84"/>
        <v/>
      </c>
      <c r="M201" s="22"/>
      <c r="N201" s="22"/>
      <c r="O201" s="49"/>
      <c r="P201" s="49"/>
      <c r="Q201" s="49"/>
      <c r="R201" s="49"/>
      <c r="S201" s="49"/>
    </row>
    <row r="202" spans="10:19" ht="13.5" customHeight="1" x14ac:dyDescent="0.2">
      <c r="J202" s="22"/>
      <c r="K202" s="22"/>
      <c r="L202" s="47" t="str">
        <f t="shared" si="84"/>
        <v/>
      </c>
      <c r="M202" s="22"/>
      <c r="N202" s="22"/>
      <c r="O202" s="49"/>
      <c r="P202" s="49"/>
      <c r="Q202" s="49"/>
      <c r="R202" s="49"/>
      <c r="S202" s="49"/>
    </row>
    <row r="203" spans="10:19" ht="13.5" customHeight="1" x14ac:dyDescent="0.2">
      <c r="J203" s="22"/>
      <c r="K203" s="22"/>
      <c r="L203" s="47" t="str">
        <f t="shared" si="84"/>
        <v/>
      </c>
      <c r="M203" s="22"/>
      <c r="N203" s="22"/>
      <c r="O203" s="49"/>
      <c r="P203" s="49"/>
      <c r="Q203" s="49"/>
      <c r="R203" s="49"/>
      <c r="S203" s="49"/>
    </row>
    <row r="204" spans="10:19" ht="13.5" customHeight="1" x14ac:dyDescent="0.2">
      <c r="J204" s="22"/>
      <c r="K204" s="22"/>
      <c r="L204" s="47" t="str">
        <f t="shared" si="84"/>
        <v/>
      </c>
      <c r="M204" s="22"/>
      <c r="N204" s="22"/>
      <c r="O204" s="49"/>
      <c r="P204" s="49"/>
      <c r="Q204" s="49"/>
      <c r="R204" s="49"/>
      <c r="S204" s="49"/>
    </row>
    <row r="205" spans="10:19" ht="13.5" customHeight="1" x14ac:dyDescent="0.2">
      <c r="J205" s="22"/>
      <c r="K205" s="22"/>
      <c r="L205" s="47" t="str">
        <f t="shared" si="84"/>
        <v/>
      </c>
      <c r="M205" s="22"/>
      <c r="N205" s="22"/>
      <c r="O205" s="49"/>
      <c r="P205" s="49"/>
      <c r="Q205" s="49"/>
      <c r="R205" s="49"/>
      <c r="S205" s="49"/>
    </row>
    <row r="206" spans="10:19" ht="13.5" customHeight="1" x14ac:dyDescent="0.2">
      <c r="J206" s="22"/>
      <c r="K206" s="22"/>
      <c r="L206" s="47" t="str">
        <f t="shared" si="84"/>
        <v/>
      </c>
      <c r="M206" s="22"/>
      <c r="N206" s="22"/>
      <c r="O206" s="49"/>
      <c r="P206" s="49"/>
      <c r="Q206" s="49"/>
      <c r="R206" s="49"/>
      <c r="S206" s="49"/>
    </row>
    <row r="207" spans="10:19" ht="13.5" customHeight="1" x14ac:dyDescent="0.2">
      <c r="J207" s="22"/>
      <c r="K207" s="22"/>
      <c r="L207" s="47" t="str">
        <f t="shared" si="84"/>
        <v/>
      </c>
      <c r="M207" s="22"/>
      <c r="N207" s="22"/>
      <c r="O207" s="49"/>
      <c r="P207" s="49"/>
      <c r="Q207" s="49"/>
      <c r="R207" s="49"/>
      <c r="S207" s="49"/>
    </row>
    <row r="208" spans="10:19" ht="13.5" customHeight="1" x14ac:dyDescent="0.2">
      <c r="J208" s="22"/>
      <c r="K208" s="22"/>
      <c r="L208" s="47" t="str">
        <f t="shared" si="84"/>
        <v/>
      </c>
      <c r="M208" s="22"/>
      <c r="N208" s="22"/>
      <c r="O208" s="49"/>
      <c r="P208" s="49"/>
      <c r="Q208" s="49"/>
      <c r="R208" s="49"/>
      <c r="S208" s="49"/>
    </row>
    <row r="209" spans="10:19" ht="13.5" customHeight="1" x14ac:dyDescent="0.2">
      <c r="J209" s="22"/>
      <c r="K209" s="22"/>
      <c r="L209" s="47" t="str">
        <f t="shared" si="84"/>
        <v/>
      </c>
      <c r="M209" s="22"/>
      <c r="N209" s="22"/>
      <c r="O209" s="49"/>
      <c r="P209" s="49"/>
      <c r="Q209" s="22"/>
      <c r="R209" s="22"/>
      <c r="S209" s="22"/>
    </row>
    <row r="210" spans="10:19" ht="13.5" customHeight="1" x14ac:dyDescent="0.2">
      <c r="J210" s="22"/>
      <c r="K210" s="22"/>
      <c r="L210" s="47" t="str">
        <f t="shared" si="84"/>
        <v/>
      </c>
      <c r="M210" s="22"/>
      <c r="N210" s="22"/>
      <c r="O210" s="22"/>
      <c r="P210" s="22"/>
      <c r="Q210" s="22"/>
      <c r="R210" s="22"/>
      <c r="S210" s="22"/>
    </row>
    <row r="211" spans="10:19" ht="13.5" customHeight="1" x14ac:dyDescent="0.2">
      <c r="J211" s="22"/>
      <c r="K211" s="22"/>
      <c r="L211" s="47" t="str">
        <f t="shared" si="84"/>
        <v/>
      </c>
      <c r="M211" s="22"/>
      <c r="N211" s="22"/>
      <c r="O211" s="22"/>
      <c r="P211" s="22"/>
      <c r="Q211" s="22"/>
      <c r="R211" s="22"/>
      <c r="S211" s="22"/>
    </row>
    <row r="212" spans="10:19" ht="13.5" customHeight="1" x14ac:dyDescent="0.2">
      <c r="J212" s="22"/>
      <c r="K212" s="22"/>
      <c r="L212" s="47" t="str">
        <f t="shared" si="84"/>
        <v/>
      </c>
      <c r="M212" s="22"/>
      <c r="N212" s="22"/>
      <c r="O212" s="22"/>
      <c r="P212" s="22"/>
      <c r="Q212" s="22"/>
      <c r="R212" s="22"/>
      <c r="S212" s="22"/>
    </row>
    <row r="213" spans="10:19" ht="13.5" customHeight="1" x14ac:dyDescent="0.2">
      <c r="J213" s="22"/>
      <c r="K213" s="22"/>
      <c r="L213" s="47" t="str">
        <f t="shared" si="84"/>
        <v/>
      </c>
      <c r="M213" s="22"/>
      <c r="N213" s="22"/>
      <c r="O213" s="22"/>
      <c r="P213" s="22"/>
      <c r="Q213" s="22"/>
      <c r="R213" s="22"/>
      <c r="S213" s="22"/>
    </row>
    <row r="214" spans="10:19" ht="13.5" customHeight="1" x14ac:dyDescent="0.2">
      <c r="J214" s="22"/>
      <c r="K214" s="22"/>
      <c r="L214" s="47" t="str">
        <f t="shared" si="84"/>
        <v/>
      </c>
      <c r="M214" s="22"/>
      <c r="N214" s="22"/>
      <c r="O214" s="22"/>
      <c r="P214" s="22"/>
      <c r="Q214" s="22"/>
      <c r="R214" s="22"/>
      <c r="S214" s="22"/>
    </row>
    <row r="215" spans="10:19" ht="13.5" customHeight="1" x14ac:dyDescent="0.2">
      <c r="J215" s="22"/>
      <c r="K215" s="22"/>
      <c r="L215" s="47" t="str">
        <f t="shared" si="84"/>
        <v/>
      </c>
      <c r="M215" s="22"/>
      <c r="N215" s="22"/>
      <c r="O215" s="22"/>
      <c r="P215" s="22"/>
      <c r="Q215" s="22"/>
      <c r="R215" s="22"/>
      <c r="S215" s="22"/>
    </row>
    <row r="216" spans="10:19" ht="13.5" customHeight="1" x14ac:dyDescent="0.2">
      <c r="J216" s="22"/>
      <c r="K216" s="22"/>
      <c r="L216" s="47" t="str">
        <f t="shared" si="84"/>
        <v/>
      </c>
      <c r="M216" s="22"/>
      <c r="N216" s="22"/>
      <c r="O216" s="22"/>
      <c r="P216" s="22"/>
      <c r="Q216" s="22"/>
      <c r="R216" s="22"/>
      <c r="S216" s="22"/>
    </row>
    <row r="217" spans="10:19" ht="13.5" customHeight="1" x14ac:dyDescent="0.2">
      <c r="J217" s="22"/>
      <c r="K217" s="22"/>
      <c r="L217" s="47" t="str">
        <f t="shared" si="84"/>
        <v/>
      </c>
      <c r="M217" s="22"/>
      <c r="N217" s="22"/>
      <c r="O217" s="22"/>
      <c r="P217" s="22"/>
      <c r="Q217" s="22"/>
      <c r="R217" s="22"/>
      <c r="S217" s="22"/>
    </row>
    <row r="218" spans="10:19" ht="13.5" customHeight="1" x14ac:dyDescent="0.2">
      <c r="J218" s="22"/>
      <c r="K218" s="22"/>
      <c r="L218" s="47" t="str">
        <f t="shared" si="84"/>
        <v/>
      </c>
      <c r="M218" s="22"/>
      <c r="N218" s="22"/>
      <c r="O218" s="22"/>
      <c r="P218" s="22"/>
      <c r="Q218" s="22"/>
      <c r="R218" s="22"/>
      <c r="S218" s="22"/>
    </row>
    <row r="219" spans="10:19" ht="13.5" customHeight="1" x14ac:dyDescent="0.2">
      <c r="J219" s="22"/>
      <c r="K219" s="22"/>
      <c r="L219" s="47" t="str">
        <f t="shared" si="84"/>
        <v/>
      </c>
      <c r="M219" s="22"/>
      <c r="N219" s="22"/>
      <c r="O219" s="22"/>
      <c r="P219" s="22"/>
      <c r="Q219" s="22"/>
      <c r="R219" s="22"/>
      <c r="S219" s="22"/>
    </row>
    <row r="220" spans="10:19" ht="13.5" customHeight="1" x14ac:dyDescent="0.2">
      <c r="J220" s="22"/>
      <c r="K220" s="22"/>
      <c r="L220" s="47" t="str">
        <f t="shared" si="84"/>
        <v/>
      </c>
      <c r="M220" s="22"/>
      <c r="N220" s="22"/>
      <c r="O220" s="22"/>
      <c r="P220" s="22"/>
      <c r="Q220" s="22"/>
      <c r="R220" s="22"/>
      <c r="S220" s="22"/>
    </row>
    <row r="221" spans="10:19" ht="13.5" customHeight="1" x14ac:dyDescent="0.2">
      <c r="J221" s="22"/>
      <c r="K221" s="22"/>
      <c r="L221" s="47" t="str">
        <f t="shared" si="84"/>
        <v/>
      </c>
      <c r="M221" s="22"/>
      <c r="N221" s="22"/>
      <c r="O221" s="22"/>
      <c r="P221" s="22"/>
      <c r="Q221" s="22"/>
      <c r="R221" s="22"/>
      <c r="S221" s="22"/>
    </row>
    <row r="222" spans="10:19" ht="13.5" customHeight="1" x14ac:dyDescent="0.2">
      <c r="J222" s="22"/>
      <c r="K222" s="22"/>
      <c r="L222" s="47" t="str">
        <f t="shared" si="84"/>
        <v/>
      </c>
      <c r="M222" s="22"/>
      <c r="N222" s="22"/>
      <c r="O222" s="22"/>
      <c r="P222" s="22"/>
      <c r="Q222" s="22"/>
      <c r="R222" s="22"/>
      <c r="S222" s="22"/>
    </row>
    <row r="223" spans="10:19" ht="13.5" customHeight="1" x14ac:dyDescent="0.2">
      <c r="J223" s="22"/>
      <c r="K223" s="22"/>
      <c r="L223" s="47" t="str">
        <f t="shared" si="84"/>
        <v/>
      </c>
      <c r="M223" s="22"/>
      <c r="N223" s="22"/>
      <c r="O223" s="22"/>
      <c r="P223" s="22"/>
      <c r="Q223" s="22"/>
      <c r="R223" s="22"/>
      <c r="S223" s="22"/>
    </row>
    <row r="224" spans="10:19" ht="13.5" customHeight="1" x14ac:dyDescent="0.2">
      <c r="J224" s="22"/>
      <c r="K224" s="22"/>
      <c r="L224" s="47" t="str">
        <f t="shared" si="84"/>
        <v/>
      </c>
      <c r="M224" s="22"/>
      <c r="N224" s="22"/>
      <c r="O224" s="22"/>
      <c r="P224" s="22"/>
      <c r="Q224" s="22"/>
      <c r="R224" s="22"/>
      <c r="S224" s="22"/>
    </row>
    <row r="225" spans="10:19" ht="13.5" customHeight="1" x14ac:dyDescent="0.2">
      <c r="J225" s="22"/>
      <c r="K225" s="22"/>
      <c r="L225" s="47" t="str">
        <f t="shared" si="84"/>
        <v/>
      </c>
      <c r="M225" s="22"/>
      <c r="N225" s="22"/>
      <c r="O225" s="22"/>
      <c r="P225" s="22"/>
      <c r="Q225" s="22"/>
      <c r="R225" s="22"/>
      <c r="S225" s="22"/>
    </row>
    <row r="226" spans="10:19" ht="13.5" customHeight="1" x14ac:dyDescent="0.2">
      <c r="J226" s="22"/>
      <c r="K226" s="22"/>
      <c r="L226" s="47" t="str">
        <f t="shared" si="84"/>
        <v/>
      </c>
      <c r="M226" s="22"/>
      <c r="N226" s="22"/>
      <c r="O226" s="22"/>
      <c r="P226" s="22"/>
      <c r="Q226" s="22"/>
      <c r="R226" s="22"/>
      <c r="S226" s="22"/>
    </row>
    <row r="227" spans="10:19" ht="13.5" customHeight="1" x14ac:dyDescent="0.2">
      <c r="J227" s="22"/>
      <c r="K227" s="22"/>
      <c r="L227" s="47" t="str">
        <f t="shared" si="84"/>
        <v/>
      </c>
      <c r="M227" s="22"/>
      <c r="N227" s="22"/>
      <c r="O227" s="22"/>
      <c r="P227" s="22"/>
      <c r="Q227" s="22"/>
      <c r="R227" s="22"/>
      <c r="S227" s="22"/>
    </row>
    <row r="228" spans="10:19" ht="13.5" customHeight="1" x14ac:dyDescent="0.2">
      <c r="J228" s="22"/>
      <c r="K228" s="22"/>
      <c r="L228" s="47" t="str">
        <f t="shared" si="84"/>
        <v/>
      </c>
      <c r="M228" s="22"/>
      <c r="N228" s="22"/>
      <c r="O228" s="22"/>
      <c r="P228" s="22"/>
      <c r="Q228" s="22"/>
      <c r="R228" s="22"/>
      <c r="S228" s="22"/>
    </row>
    <row r="229" spans="10:19" ht="13.5" customHeight="1" x14ac:dyDescent="0.2">
      <c r="J229" s="22"/>
      <c r="K229" s="22"/>
      <c r="L229" s="47" t="str">
        <f t="shared" si="84"/>
        <v/>
      </c>
      <c r="M229" s="22"/>
      <c r="N229" s="22"/>
      <c r="O229" s="22"/>
      <c r="P229" s="22"/>
      <c r="Q229" s="22"/>
      <c r="R229" s="22"/>
      <c r="S229" s="22"/>
    </row>
    <row r="230" spans="10:19" ht="13.5" customHeight="1" x14ac:dyDescent="0.2">
      <c r="J230" s="22"/>
      <c r="K230" s="22"/>
      <c r="L230" s="47" t="str">
        <f t="shared" si="84"/>
        <v/>
      </c>
      <c r="M230" s="22"/>
      <c r="N230" s="22"/>
      <c r="O230" s="22"/>
      <c r="P230" s="22"/>
      <c r="Q230" s="22"/>
      <c r="R230" s="22"/>
      <c r="S230" s="22"/>
    </row>
    <row r="231" spans="10:19" ht="13.5" customHeight="1" x14ac:dyDescent="0.2">
      <c r="J231" s="22"/>
      <c r="K231" s="22"/>
      <c r="L231" s="47" t="str">
        <f t="shared" si="84"/>
        <v/>
      </c>
      <c r="M231" s="22"/>
      <c r="N231" s="22"/>
      <c r="O231" s="22"/>
      <c r="P231" s="22"/>
      <c r="Q231" s="22"/>
      <c r="R231" s="22"/>
      <c r="S231" s="22"/>
    </row>
    <row r="232" spans="10:19" ht="13.5" customHeight="1" x14ac:dyDescent="0.2">
      <c r="J232" s="22"/>
      <c r="K232" s="22"/>
      <c r="L232" s="47" t="str">
        <f t="shared" si="84"/>
        <v/>
      </c>
      <c r="M232" s="22"/>
      <c r="N232" s="22"/>
      <c r="O232" s="22"/>
      <c r="P232" s="22"/>
      <c r="Q232" s="22"/>
      <c r="R232" s="22"/>
      <c r="S232" s="22"/>
    </row>
    <row r="233" spans="10:19" ht="13.5" customHeight="1" x14ac:dyDescent="0.2">
      <c r="J233" s="22"/>
      <c r="K233" s="22"/>
      <c r="L233" s="47" t="str">
        <f t="shared" si="84"/>
        <v/>
      </c>
      <c r="M233" s="22"/>
      <c r="N233" s="22"/>
      <c r="O233" s="22"/>
      <c r="P233" s="22"/>
      <c r="Q233" s="22"/>
      <c r="R233" s="22"/>
      <c r="S233" s="22"/>
    </row>
    <row r="234" spans="10:19" ht="13.5" customHeight="1" x14ac:dyDescent="0.2">
      <c r="J234" s="22"/>
      <c r="K234" s="22"/>
      <c r="L234" s="47" t="str">
        <f t="shared" si="84"/>
        <v/>
      </c>
      <c r="M234" s="22"/>
      <c r="N234" s="22"/>
      <c r="O234" s="22"/>
      <c r="P234" s="22"/>
      <c r="Q234" s="22"/>
      <c r="R234" s="22"/>
      <c r="S234" s="22"/>
    </row>
    <row r="235" spans="10:19" ht="13.5" customHeight="1" x14ac:dyDescent="0.2">
      <c r="J235" s="22"/>
      <c r="K235" s="22"/>
      <c r="L235" s="47" t="str">
        <f t="shared" si="84"/>
        <v/>
      </c>
      <c r="M235" s="22"/>
      <c r="N235" s="22"/>
      <c r="O235" s="22"/>
      <c r="P235" s="22"/>
      <c r="Q235" s="22"/>
      <c r="R235" s="22"/>
      <c r="S235" s="22"/>
    </row>
    <row r="236" spans="10:19" ht="13.5" customHeight="1" x14ac:dyDescent="0.2">
      <c r="J236" s="22"/>
      <c r="K236" s="22"/>
      <c r="L236" s="47" t="str">
        <f t="shared" si="84"/>
        <v/>
      </c>
      <c r="M236" s="22"/>
      <c r="N236" s="22"/>
      <c r="O236" s="22"/>
      <c r="P236" s="22"/>
      <c r="Q236" s="22"/>
      <c r="R236" s="22"/>
      <c r="S236" s="22"/>
    </row>
    <row r="237" spans="10:19" ht="13.5" customHeight="1" x14ac:dyDescent="0.2">
      <c r="J237" s="22"/>
      <c r="K237" s="22"/>
      <c r="L237" s="47" t="str">
        <f t="shared" si="84"/>
        <v/>
      </c>
      <c r="M237" s="22"/>
      <c r="N237" s="22"/>
      <c r="O237" s="22"/>
      <c r="P237" s="22"/>
      <c r="Q237" s="22"/>
      <c r="R237" s="22"/>
      <c r="S237" s="22"/>
    </row>
    <row r="238" spans="10:19" ht="13.5" customHeight="1" x14ac:dyDescent="0.2">
      <c r="J238" s="22"/>
      <c r="K238" s="22"/>
      <c r="L238" s="47" t="str">
        <f t="shared" si="84"/>
        <v/>
      </c>
      <c r="M238" s="22"/>
      <c r="N238" s="22"/>
      <c r="O238" s="22"/>
      <c r="P238" s="22"/>
      <c r="Q238" s="22"/>
      <c r="R238" s="22"/>
      <c r="S238" s="22"/>
    </row>
    <row r="239" spans="10:19" ht="13.5" customHeight="1" x14ac:dyDescent="0.2">
      <c r="J239" s="22"/>
      <c r="K239" s="22"/>
      <c r="L239" s="47" t="str">
        <f t="shared" si="84"/>
        <v/>
      </c>
      <c r="M239" s="22"/>
      <c r="N239" s="22"/>
      <c r="O239" s="22"/>
      <c r="P239" s="22"/>
      <c r="Q239" s="22"/>
      <c r="R239" s="22"/>
      <c r="S239" s="22"/>
    </row>
    <row r="240" spans="10:19" ht="13.5" customHeight="1" x14ac:dyDescent="0.2">
      <c r="J240" s="22"/>
      <c r="K240" s="22"/>
      <c r="L240" s="47" t="str">
        <f t="shared" si="84"/>
        <v/>
      </c>
      <c r="M240" s="22"/>
      <c r="N240" s="22"/>
      <c r="O240" s="22"/>
      <c r="P240" s="22"/>
      <c r="Q240" s="22"/>
      <c r="R240" s="22"/>
      <c r="S240" s="22"/>
    </row>
    <row r="241" spans="10:19" ht="13.5" customHeight="1" x14ac:dyDescent="0.2">
      <c r="J241" s="22"/>
      <c r="K241" s="22"/>
      <c r="L241" s="47" t="str">
        <f t="shared" si="84"/>
        <v/>
      </c>
      <c r="M241" s="22"/>
      <c r="N241" s="22"/>
      <c r="O241" s="22"/>
      <c r="P241" s="22"/>
      <c r="Q241" s="22"/>
      <c r="R241" s="22"/>
      <c r="S241" s="22"/>
    </row>
    <row r="242" spans="10:19" ht="13.5" customHeight="1" x14ac:dyDescent="0.2">
      <c r="J242" s="22"/>
      <c r="K242" s="22"/>
      <c r="L242" s="47" t="str">
        <f t="shared" si="84"/>
        <v/>
      </c>
      <c r="M242" s="22"/>
      <c r="N242" s="22"/>
      <c r="O242" s="22"/>
      <c r="P242" s="22"/>
      <c r="Q242" s="22"/>
      <c r="R242" s="22"/>
      <c r="S242" s="22"/>
    </row>
    <row r="243" spans="10:19" ht="13.5" customHeight="1" x14ac:dyDescent="0.2">
      <c r="J243" s="22"/>
      <c r="K243" s="22"/>
      <c r="L243" s="47" t="str">
        <f t="shared" si="84"/>
        <v/>
      </c>
      <c r="M243" s="22"/>
      <c r="N243" s="22"/>
      <c r="O243" s="22"/>
      <c r="P243" s="22"/>
      <c r="Q243" s="22"/>
      <c r="R243" s="22"/>
      <c r="S243" s="22"/>
    </row>
    <row r="244" spans="10:19" ht="13.5" customHeight="1" x14ac:dyDescent="0.2">
      <c r="J244" s="22"/>
      <c r="K244" s="22"/>
      <c r="L244" s="47" t="str">
        <f t="shared" si="84"/>
        <v/>
      </c>
      <c r="M244" s="22"/>
      <c r="N244" s="22"/>
      <c r="O244" s="22"/>
      <c r="P244" s="22"/>
      <c r="Q244" s="22"/>
      <c r="R244" s="22"/>
      <c r="S244" s="22"/>
    </row>
    <row r="245" spans="10:19" ht="13.5" customHeight="1" x14ac:dyDescent="0.2">
      <c r="J245" s="22"/>
      <c r="K245" s="22"/>
      <c r="L245" s="47" t="str">
        <f t="shared" si="84"/>
        <v/>
      </c>
      <c r="M245" s="22"/>
      <c r="N245" s="22"/>
      <c r="O245" s="22"/>
      <c r="P245" s="22"/>
      <c r="Q245" s="22"/>
      <c r="R245" s="22"/>
      <c r="S245" s="22"/>
    </row>
    <row r="246" spans="10:19" ht="13.5" customHeight="1" x14ac:dyDescent="0.2">
      <c r="J246" s="22"/>
      <c r="K246" s="22"/>
      <c r="L246" s="47" t="str">
        <f t="shared" si="84"/>
        <v/>
      </c>
      <c r="M246" s="22"/>
      <c r="N246" s="22"/>
      <c r="O246" s="22"/>
      <c r="P246" s="22"/>
      <c r="Q246" s="22"/>
      <c r="R246" s="22"/>
      <c r="S246" s="22"/>
    </row>
    <row r="247" spans="10:19" ht="13.5" customHeight="1" x14ac:dyDescent="0.2">
      <c r="J247" s="22"/>
      <c r="K247" s="22"/>
      <c r="L247" s="47" t="str">
        <f t="shared" si="84"/>
        <v/>
      </c>
      <c r="M247" s="22"/>
      <c r="N247" s="22"/>
      <c r="O247" s="22"/>
      <c r="P247" s="22"/>
      <c r="Q247" s="22"/>
      <c r="R247" s="22"/>
      <c r="S247" s="22"/>
    </row>
    <row r="248" spans="10:19" ht="13.5" customHeight="1" x14ac:dyDescent="0.2">
      <c r="J248" s="22"/>
      <c r="K248" s="22"/>
      <c r="L248" s="47" t="str">
        <f t="shared" si="84"/>
        <v/>
      </c>
      <c r="M248" s="22"/>
      <c r="N248" s="22"/>
      <c r="O248" s="22"/>
      <c r="P248" s="22"/>
      <c r="Q248" s="22"/>
      <c r="R248" s="22"/>
      <c r="S248" s="22"/>
    </row>
    <row r="249" spans="10:19" ht="13.5" customHeight="1" x14ac:dyDescent="0.2">
      <c r="J249" s="22"/>
      <c r="K249" s="22"/>
      <c r="L249" s="47" t="str">
        <f t="shared" si="84"/>
        <v/>
      </c>
      <c r="M249" s="22"/>
      <c r="N249" s="22"/>
      <c r="O249" s="22"/>
      <c r="P249" s="22"/>
      <c r="Q249" s="22"/>
      <c r="R249" s="22"/>
      <c r="S249" s="22"/>
    </row>
    <row r="250" spans="10:19" ht="13.5" customHeight="1" x14ac:dyDescent="0.2">
      <c r="J250" s="22"/>
      <c r="K250" s="22"/>
      <c r="L250" s="47" t="str">
        <f t="shared" si="84"/>
        <v/>
      </c>
      <c r="M250" s="22"/>
      <c r="N250" s="22"/>
      <c r="O250" s="22"/>
      <c r="P250" s="22"/>
      <c r="Q250" s="22"/>
      <c r="R250" s="22"/>
      <c r="S250" s="22"/>
    </row>
    <row r="251" spans="10:19" ht="13.5" customHeight="1" x14ac:dyDescent="0.2">
      <c r="J251" s="22"/>
      <c r="K251" s="22"/>
      <c r="L251" s="47" t="str">
        <f t="shared" si="84"/>
        <v/>
      </c>
      <c r="M251" s="22"/>
      <c r="N251" s="22"/>
      <c r="O251" s="22"/>
      <c r="P251" s="22"/>
      <c r="Q251" s="22"/>
      <c r="R251" s="22"/>
      <c r="S251" s="22"/>
    </row>
    <row r="252" spans="10:19" ht="13.5" customHeight="1" x14ac:dyDescent="0.2">
      <c r="J252" s="22"/>
      <c r="K252" s="22"/>
      <c r="L252" s="47" t="str">
        <f t="shared" si="84"/>
        <v/>
      </c>
      <c r="M252" s="22"/>
      <c r="N252" s="22"/>
      <c r="O252" s="22"/>
      <c r="P252" s="22"/>
      <c r="Q252" s="22"/>
      <c r="R252" s="22"/>
      <c r="S252" s="22"/>
    </row>
    <row r="253" spans="10:19" ht="13.5" customHeight="1" x14ac:dyDescent="0.2">
      <c r="J253" s="22"/>
      <c r="K253" s="22"/>
      <c r="L253" s="47" t="str">
        <f t="shared" si="84"/>
        <v/>
      </c>
      <c r="M253" s="22"/>
      <c r="N253" s="22"/>
      <c r="O253" s="22"/>
      <c r="P253" s="22"/>
      <c r="Q253" s="22"/>
      <c r="R253" s="22"/>
      <c r="S253" s="22"/>
    </row>
    <row r="254" spans="10:19" ht="13.5" customHeight="1" x14ac:dyDescent="0.2">
      <c r="J254" s="22"/>
      <c r="K254" s="22"/>
      <c r="L254" s="47" t="str">
        <f t="shared" si="84"/>
        <v/>
      </c>
      <c r="M254" s="22"/>
      <c r="N254" s="22"/>
      <c r="O254" s="22"/>
      <c r="P254" s="22"/>
      <c r="Q254" s="22"/>
      <c r="R254" s="22"/>
      <c r="S254" s="22"/>
    </row>
    <row r="255" spans="10:19" ht="13.5" customHeight="1" x14ac:dyDescent="0.2">
      <c r="J255" s="22"/>
      <c r="K255" s="22"/>
      <c r="L255" s="47" t="str">
        <f t="shared" si="84"/>
        <v/>
      </c>
      <c r="M255" s="22"/>
      <c r="N255" s="22"/>
      <c r="O255" s="22"/>
      <c r="P255" s="22"/>
      <c r="Q255" s="22"/>
      <c r="R255" s="22"/>
      <c r="S255" s="22"/>
    </row>
    <row r="256" spans="10:19" ht="13.5" customHeight="1" x14ac:dyDescent="0.2">
      <c r="J256" s="22"/>
      <c r="K256" s="22"/>
      <c r="L256" s="47" t="str">
        <f t="shared" si="84"/>
        <v/>
      </c>
      <c r="M256" s="22"/>
      <c r="N256" s="22"/>
      <c r="O256" s="22"/>
      <c r="P256" s="22"/>
      <c r="Q256" s="22"/>
      <c r="R256" s="22"/>
      <c r="S256" s="22"/>
    </row>
    <row r="257" spans="10:19" ht="13.5" customHeight="1" x14ac:dyDescent="0.2">
      <c r="J257" s="22"/>
      <c r="K257" s="22"/>
      <c r="L257" s="47" t="str">
        <f t="shared" si="84"/>
        <v/>
      </c>
      <c r="M257" s="22"/>
      <c r="N257" s="22"/>
      <c r="O257" s="22"/>
      <c r="P257" s="22"/>
      <c r="Q257" s="22"/>
      <c r="R257" s="22"/>
      <c r="S257" s="22"/>
    </row>
    <row r="258" spans="10:19" ht="13.5" customHeight="1" x14ac:dyDescent="0.2">
      <c r="J258" s="22"/>
      <c r="K258" s="22"/>
      <c r="L258" s="47" t="str">
        <f t="shared" si="84"/>
        <v/>
      </c>
      <c r="M258" s="22"/>
      <c r="N258" s="22"/>
      <c r="O258" s="22"/>
      <c r="P258" s="22"/>
      <c r="Q258" s="22"/>
      <c r="R258" s="22"/>
      <c r="S258" s="22"/>
    </row>
    <row r="259" spans="10:19" ht="13.5" customHeight="1" x14ac:dyDescent="0.2">
      <c r="J259" s="22"/>
      <c r="K259" s="22"/>
      <c r="L259" s="47" t="str">
        <f t="shared" si="84"/>
        <v/>
      </c>
      <c r="M259" s="22"/>
      <c r="N259" s="22"/>
      <c r="O259" s="22"/>
      <c r="P259" s="22"/>
      <c r="Q259" s="22"/>
      <c r="R259" s="22"/>
      <c r="S259" s="22"/>
    </row>
    <row r="260" spans="10:19" ht="13.5" customHeight="1" x14ac:dyDescent="0.2">
      <c r="J260" s="22"/>
      <c r="K260" s="22"/>
      <c r="L260" s="47" t="str">
        <f t="shared" si="84"/>
        <v/>
      </c>
      <c r="M260" s="22"/>
      <c r="N260" s="22"/>
      <c r="O260" s="22"/>
      <c r="P260" s="22"/>
      <c r="Q260" s="22"/>
      <c r="R260" s="22"/>
      <c r="S260" s="22"/>
    </row>
    <row r="261" spans="10:19" ht="13.5" customHeight="1" x14ac:dyDescent="0.2">
      <c r="J261" s="22"/>
      <c r="K261" s="22"/>
      <c r="L261" s="47" t="str">
        <f t="shared" si="84"/>
        <v/>
      </c>
      <c r="M261" s="22"/>
      <c r="N261" s="22"/>
      <c r="O261" s="22"/>
      <c r="P261" s="22"/>
      <c r="Q261" s="22"/>
      <c r="R261" s="22"/>
      <c r="S261" s="22"/>
    </row>
    <row r="262" spans="10:19" ht="13.5" customHeight="1" x14ac:dyDescent="0.2">
      <c r="J262" s="22"/>
      <c r="K262" s="22"/>
      <c r="L262" s="47" t="str">
        <f t="shared" si="84"/>
        <v/>
      </c>
      <c r="M262" s="22"/>
      <c r="N262" s="22"/>
      <c r="O262" s="22"/>
      <c r="P262" s="22"/>
      <c r="Q262" s="22"/>
      <c r="R262" s="22"/>
      <c r="S262" s="22"/>
    </row>
    <row r="263" spans="10:19" ht="13.5" customHeight="1" x14ac:dyDescent="0.2">
      <c r="J263" s="22"/>
      <c r="K263" s="22"/>
      <c r="L263" s="47" t="str">
        <f t="shared" si="84"/>
        <v/>
      </c>
      <c r="M263" s="22"/>
      <c r="N263" s="22"/>
      <c r="O263" s="22"/>
      <c r="P263" s="22"/>
      <c r="Q263" s="22"/>
      <c r="R263" s="22"/>
      <c r="S263" s="22"/>
    </row>
    <row r="264" spans="10:19" ht="13.5" customHeight="1" x14ac:dyDescent="0.2">
      <c r="J264" s="22"/>
      <c r="K264" s="22"/>
      <c r="L264" s="47" t="str">
        <f t="shared" si="84"/>
        <v/>
      </c>
      <c r="M264" s="22"/>
      <c r="N264" s="22"/>
      <c r="O264" s="22"/>
      <c r="P264" s="22"/>
      <c r="Q264" s="22"/>
      <c r="R264" s="22"/>
      <c r="S264" s="22"/>
    </row>
    <row r="265" spans="10:19" ht="13.5" customHeight="1" x14ac:dyDescent="0.2">
      <c r="J265" s="22"/>
      <c r="K265" s="22"/>
      <c r="L265" s="47" t="str">
        <f t="shared" si="84"/>
        <v/>
      </c>
      <c r="M265" s="22"/>
      <c r="N265" s="22"/>
      <c r="O265" s="22"/>
      <c r="P265" s="22"/>
      <c r="Q265" s="22"/>
      <c r="R265" s="22"/>
      <c r="S265" s="22"/>
    </row>
    <row r="266" spans="10:19" ht="13.5" customHeight="1" x14ac:dyDescent="0.2">
      <c r="J266" s="22"/>
      <c r="K266" s="22"/>
      <c r="L266" s="47" t="str">
        <f t="shared" si="84"/>
        <v/>
      </c>
      <c r="M266" s="22"/>
      <c r="N266" s="22"/>
      <c r="O266" s="22"/>
      <c r="P266" s="22"/>
      <c r="Q266" s="22"/>
      <c r="R266" s="22"/>
      <c r="S266" s="22"/>
    </row>
    <row r="267" spans="10:19" ht="13.5" customHeight="1" x14ac:dyDescent="0.2">
      <c r="J267" s="22"/>
      <c r="K267" s="22"/>
      <c r="L267" s="47" t="str">
        <f t="shared" si="84"/>
        <v/>
      </c>
      <c r="M267" s="22"/>
      <c r="N267" s="22"/>
      <c r="O267" s="22"/>
      <c r="P267" s="22"/>
      <c r="Q267" s="22"/>
      <c r="R267" s="22"/>
      <c r="S267" s="22"/>
    </row>
    <row r="268" spans="10:19" ht="13.5" customHeight="1" x14ac:dyDescent="0.2">
      <c r="J268" s="22"/>
      <c r="K268" s="22"/>
      <c r="L268" s="47" t="str">
        <f t="shared" si="84"/>
        <v/>
      </c>
      <c r="M268" s="22"/>
      <c r="N268" s="22"/>
      <c r="O268" s="22"/>
      <c r="P268" s="22"/>
      <c r="Q268" s="22"/>
      <c r="R268" s="22"/>
      <c r="S268" s="22"/>
    </row>
    <row r="269" spans="10:19" ht="13.5" customHeight="1" x14ac:dyDescent="0.2">
      <c r="J269" s="22"/>
      <c r="K269" s="22"/>
      <c r="L269" s="47" t="str">
        <f t="shared" si="84"/>
        <v/>
      </c>
      <c r="M269" s="22"/>
      <c r="N269" s="22"/>
      <c r="O269" s="22"/>
      <c r="P269" s="22"/>
      <c r="Q269" s="22"/>
      <c r="R269" s="22"/>
      <c r="S269" s="22"/>
    </row>
    <row r="270" spans="10:19" ht="13.5" customHeight="1" x14ac:dyDescent="0.2">
      <c r="J270" s="22"/>
      <c r="K270" s="22"/>
      <c r="L270" s="47" t="str">
        <f t="shared" si="84"/>
        <v/>
      </c>
      <c r="M270" s="22"/>
      <c r="N270" s="22"/>
      <c r="O270" s="22"/>
      <c r="P270" s="22"/>
      <c r="Q270" s="22"/>
      <c r="R270" s="22"/>
      <c r="S270" s="22"/>
    </row>
    <row r="271" spans="10:19" ht="13.5" customHeight="1" x14ac:dyDescent="0.2">
      <c r="J271" s="22"/>
      <c r="K271" s="22"/>
      <c r="L271" s="47" t="str">
        <f t="shared" si="84"/>
        <v/>
      </c>
      <c r="M271" s="22"/>
      <c r="N271" s="22"/>
      <c r="O271" s="22"/>
      <c r="P271" s="22"/>
      <c r="Q271" s="22"/>
      <c r="R271" s="22"/>
      <c r="S271" s="22"/>
    </row>
    <row r="272" spans="10:19" ht="13.5" customHeight="1" x14ac:dyDescent="0.2">
      <c r="J272" s="22"/>
      <c r="K272" s="22"/>
      <c r="L272" s="47" t="str">
        <f t="shared" si="84"/>
        <v/>
      </c>
      <c r="M272" s="22"/>
      <c r="N272" s="22"/>
      <c r="O272" s="22"/>
      <c r="P272" s="22"/>
      <c r="Q272" s="22"/>
      <c r="R272" s="22"/>
      <c r="S272" s="22"/>
    </row>
    <row r="273" spans="10:19" ht="13.5" customHeight="1" x14ac:dyDescent="0.2">
      <c r="J273" s="22"/>
      <c r="K273" s="22"/>
      <c r="L273" s="47" t="str">
        <f t="shared" si="84"/>
        <v/>
      </c>
      <c r="M273" s="22"/>
      <c r="N273" s="22"/>
      <c r="O273" s="22"/>
      <c r="P273" s="22"/>
      <c r="Q273" s="22"/>
      <c r="R273" s="22"/>
      <c r="S273" s="22"/>
    </row>
    <row r="274" spans="10:19" ht="13.5" customHeight="1" x14ac:dyDescent="0.2">
      <c r="J274" s="22"/>
      <c r="K274" s="22"/>
      <c r="L274" s="47" t="str">
        <f t="shared" si="84"/>
        <v/>
      </c>
      <c r="M274" s="22"/>
      <c r="N274" s="22"/>
      <c r="O274" s="22"/>
      <c r="P274" s="22"/>
      <c r="Q274" s="22"/>
      <c r="R274" s="22"/>
      <c r="S274" s="22"/>
    </row>
    <row r="275" spans="10:19" ht="13.5" customHeight="1" x14ac:dyDescent="0.2">
      <c r="J275" s="22"/>
      <c r="K275" s="22"/>
      <c r="L275" s="47" t="str">
        <f t="shared" si="84"/>
        <v/>
      </c>
      <c r="M275" s="22"/>
      <c r="N275" s="22"/>
      <c r="O275" s="22"/>
      <c r="P275" s="22"/>
      <c r="Q275" s="22"/>
      <c r="R275" s="22"/>
      <c r="S275" s="22"/>
    </row>
    <row r="276" spans="10:19" ht="13.5" customHeight="1" x14ac:dyDescent="0.2">
      <c r="J276" s="22"/>
      <c r="K276" s="22"/>
      <c r="L276" s="47" t="str">
        <f t="shared" si="84"/>
        <v/>
      </c>
      <c r="M276" s="22"/>
      <c r="N276" s="22"/>
      <c r="O276" s="22"/>
      <c r="P276" s="22"/>
      <c r="Q276" s="22"/>
      <c r="R276" s="22"/>
      <c r="S276" s="22"/>
    </row>
    <row r="277" spans="10:19" ht="13.5" customHeight="1" x14ac:dyDescent="0.2">
      <c r="J277" s="22"/>
      <c r="K277" s="22"/>
      <c r="L277" s="47" t="str">
        <f t="shared" si="84"/>
        <v/>
      </c>
      <c r="M277" s="22"/>
      <c r="N277" s="22"/>
      <c r="O277" s="22"/>
      <c r="P277" s="22"/>
      <c r="Q277" s="22"/>
      <c r="R277" s="22"/>
      <c r="S277" s="22"/>
    </row>
    <row r="278" spans="10:19" ht="13.5" customHeight="1" x14ac:dyDescent="0.2">
      <c r="J278" s="22"/>
      <c r="K278" s="22"/>
      <c r="L278" s="47" t="str">
        <f t="shared" si="84"/>
        <v/>
      </c>
      <c r="M278" s="22"/>
      <c r="N278" s="22"/>
      <c r="O278" s="22"/>
      <c r="P278" s="22"/>
      <c r="Q278" s="22"/>
      <c r="R278" s="22"/>
      <c r="S278" s="22"/>
    </row>
    <row r="279" spans="10:19" ht="13.5" customHeight="1" x14ac:dyDescent="0.2">
      <c r="J279" s="22"/>
      <c r="K279" s="22"/>
      <c r="L279" s="47" t="str">
        <f t="shared" si="84"/>
        <v/>
      </c>
      <c r="M279" s="22"/>
      <c r="N279" s="22"/>
      <c r="O279" s="22"/>
      <c r="P279" s="22"/>
      <c r="Q279" s="22"/>
      <c r="R279" s="22"/>
      <c r="S279" s="22"/>
    </row>
    <row r="280" spans="10:19" ht="13.5" customHeight="1" x14ac:dyDescent="0.2">
      <c r="J280" s="22"/>
      <c r="K280" s="22"/>
      <c r="L280" s="47" t="str">
        <f t="shared" si="84"/>
        <v/>
      </c>
      <c r="M280" s="22"/>
      <c r="N280" s="22"/>
      <c r="O280" s="22"/>
      <c r="P280" s="22"/>
      <c r="Q280" s="22"/>
      <c r="R280" s="22"/>
      <c r="S280" s="22"/>
    </row>
    <row r="281" spans="10:19" ht="13.5" customHeight="1" x14ac:dyDescent="0.2">
      <c r="J281" s="22"/>
      <c r="K281" s="22"/>
      <c r="L281" s="47" t="str">
        <f t="shared" si="84"/>
        <v/>
      </c>
      <c r="M281" s="22"/>
      <c r="N281" s="22"/>
      <c r="O281" s="22"/>
      <c r="P281" s="22"/>
      <c r="Q281" s="22"/>
      <c r="R281" s="22"/>
      <c r="S281" s="22"/>
    </row>
    <row r="282" spans="10:19" ht="13.5" customHeight="1" x14ac:dyDescent="0.2">
      <c r="J282" s="22"/>
      <c r="K282" s="22"/>
      <c r="L282" s="47" t="str">
        <f t="shared" si="84"/>
        <v/>
      </c>
      <c r="M282" s="22"/>
      <c r="N282" s="22"/>
      <c r="O282" s="22"/>
      <c r="P282" s="22"/>
      <c r="Q282" s="22"/>
      <c r="R282" s="22"/>
      <c r="S282" s="22"/>
    </row>
    <row r="283" spans="10:19" ht="13.5" customHeight="1" x14ac:dyDescent="0.2">
      <c r="J283" s="22"/>
      <c r="K283" s="22"/>
      <c r="L283" s="47" t="str">
        <f t="shared" si="84"/>
        <v/>
      </c>
      <c r="M283" s="22"/>
      <c r="N283" s="22"/>
      <c r="O283" s="22"/>
      <c r="P283" s="22"/>
      <c r="Q283" s="22"/>
      <c r="R283" s="22"/>
      <c r="S283" s="22"/>
    </row>
    <row r="284" spans="10:19" ht="13.5" customHeight="1" x14ac:dyDescent="0.2">
      <c r="J284" s="22"/>
      <c r="K284" s="22"/>
      <c r="L284" s="47" t="str">
        <f t="shared" si="84"/>
        <v/>
      </c>
      <c r="M284" s="22"/>
      <c r="N284" s="22"/>
      <c r="O284" s="22"/>
      <c r="P284" s="22"/>
      <c r="Q284" s="22"/>
      <c r="R284" s="22"/>
      <c r="S284" s="22"/>
    </row>
    <row r="285" spans="10:19" ht="13.5" customHeight="1" x14ac:dyDescent="0.2">
      <c r="J285" s="22"/>
      <c r="K285" s="22"/>
      <c r="L285" s="47" t="str">
        <f t="shared" si="84"/>
        <v/>
      </c>
      <c r="M285" s="22"/>
      <c r="N285" s="22"/>
      <c r="O285" s="22"/>
      <c r="P285" s="22"/>
      <c r="Q285" s="22"/>
      <c r="R285" s="22"/>
      <c r="S285" s="22"/>
    </row>
    <row r="286" spans="10:19" ht="13.5" customHeight="1" x14ac:dyDescent="0.2">
      <c r="J286" s="22"/>
      <c r="K286" s="22"/>
      <c r="L286" s="47" t="str">
        <f t="shared" si="84"/>
        <v/>
      </c>
      <c r="M286" s="22"/>
      <c r="N286" s="22"/>
      <c r="O286" s="22"/>
      <c r="P286" s="22"/>
      <c r="Q286" s="22"/>
      <c r="R286" s="22"/>
      <c r="S286" s="22"/>
    </row>
    <row r="287" spans="10:19" ht="13.5" customHeight="1" x14ac:dyDescent="0.2">
      <c r="J287" s="22"/>
      <c r="K287" s="22"/>
      <c r="L287" s="47" t="str">
        <f t="shared" si="84"/>
        <v/>
      </c>
      <c r="M287" s="22"/>
      <c r="N287" s="22"/>
      <c r="O287" s="22"/>
      <c r="P287" s="22"/>
      <c r="Q287" s="22"/>
      <c r="R287" s="22"/>
      <c r="S287" s="22"/>
    </row>
    <row r="288" spans="10:19" ht="13.5" customHeight="1" x14ac:dyDescent="0.2">
      <c r="J288" s="22"/>
      <c r="K288" s="22"/>
      <c r="L288" s="47" t="str">
        <f t="shared" si="84"/>
        <v/>
      </c>
      <c r="M288" s="22"/>
      <c r="N288" s="22"/>
      <c r="O288" s="22"/>
      <c r="P288" s="22"/>
      <c r="Q288" s="22"/>
      <c r="R288" s="22"/>
      <c r="S288" s="22"/>
    </row>
    <row r="289" spans="2:19" ht="13.5" customHeight="1" x14ac:dyDescent="0.2">
      <c r="B289" s="19"/>
      <c r="C289" s="19"/>
      <c r="D289" s="19"/>
      <c r="E289" s="19"/>
      <c r="F289" s="19"/>
      <c r="G289" s="19"/>
      <c r="H289" s="19"/>
      <c r="I289" s="19"/>
      <c r="J289" s="22"/>
      <c r="K289" s="22"/>
      <c r="L289" s="47" t="str">
        <f t="shared" si="84"/>
        <v/>
      </c>
      <c r="M289" s="22"/>
      <c r="N289" s="22"/>
      <c r="O289" s="22"/>
      <c r="P289" s="22"/>
      <c r="Q289" s="22"/>
      <c r="R289" s="22"/>
      <c r="S289" s="22"/>
    </row>
    <row r="290" spans="2:19" ht="13.5" customHeight="1" x14ac:dyDescent="0.2">
      <c r="B290" s="19"/>
      <c r="C290" s="19"/>
      <c r="D290" s="19"/>
      <c r="E290" s="19"/>
      <c r="F290" s="19"/>
      <c r="G290" s="19"/>
      <c r="H290" s="19"/>
      <c r="I290" s="19"/>
      <c r="J290" s="22"/>
      <c r="K290" s="22"/>
      <c r="L290" s="47" t="str">
        <f t="shared" si="84"/>
        <v/>
      </c>
      <c r="M290" s="22"/>
      <c r="N290" s="22"/>
      <c r="O290" s="22"/>
      <c r="P290" s="22"/>
      <c r="Q290" s="22"/>
      <c r="R290" s="22"/>
      <c r="S290" s="22"/>
    </row>
    <row r="291" spans="2:19" ht="13.5" customHeight="1" x14ac:dyDescent="0.2">
      <c r="B291" s="19"/>
      <c r="C291" s="19"/>
      <c r="D291" s="19"/>
      <c r="E291" s="19"/>
      <c r="F291" s="19"/>
      <c r="G291" s="19"/>
      <c r="H291" s="19"/>
      <c r="I291" s="19"/>
      <c r="J291" s="22"/>
      <c r="K291" s="22"/>
      <c r="L291" s="47" t="str">
        <f t="shared" si="84"/>
        <v/>
      </c>
      <c r="M291" s="22"/>
      <c r="N291" s="22"/>
      <c r="O291" s="22"/>
      <c r="P291" s="22"/>
      <c r="Q291" s="22"/>
      <c r="R291" s="22"/>
      <c r="S291" s="22"/>
    </row>
    <row r="292" spans="2:19" ht="13.5" customHeight="1" x14ac:dyDescent="0.2">
      <c r="B292" s="19"/>
      <c r="C292" s="19"/>
      <c r="D292" s="19"/>
      <c r="E292" s="19"/>
      <c r="F292" s="19"/>
      <c r="G292" s="19"/>
      <c r="H292" s="19"/>
      <c r="I292" s="19"/>
      <c r="J292" s="22"/>
      <c r="K292" s="22"/>
      <c r="L292" s="47" t="str">
        <f t="shared" si="84"/>
        <v/>
      </c>
      <c r="M292" s="22"/>
      <c r="N292" s="22"/>
      <c r="O292" s="22"/>
      <c r="P292" s="22"/>
      <c r="Q292" s="22"/>
      <c r="R292" s="22"/>
      <c r="S292" s="22"/>
    </row>
    <row r="293" spans="2:19" ht="13.5" customHeight="1" x14ac:dyDescent="0.2">
      <c r="B293" s="19"/>
      <c r="C293" s="19"/>
      <c r="D293" s="19"/>
      <c r="E293" s="19"/>
      <c r="F293" s="19"/>
      <c r="G293" s="19"/>
      <c r="H293" s="19"/>
      <c r="I293" s="19"/>
      <c r="J293" s="22"/>
      <c r="K293" s="22"/>
      <c r="L293" s="47" t="str">
        <f t="shared" si="84"/>
        <v/>
      </c>
      <c r="M293" s="22"/>
      <c r="N293" s="22"/>
      <c r="O293" s="22"/>
      <c r="P293" s="22"/>
      <c r="Q293" s="22"/>
      <c r="R293" s="22"/>
      <c r="S293" s="22"/>
    </row>
    <row r="294" spans="2:19" ht="13.5" customHeight="1" x14ac:dyDescent="0.2">
      <c r="B294" s="19"/>
      <c r="C294" s="19"/>
      <c r="D294" s="19"/>
      <c r="E294" s="19"/>
      <c r="F294" s="19"/>
      <c r="G294" s="19"/>
      <c r="H294" s="19"/>
      <c r="I294" s="19"/>
      <c r="J294" s="22"/>
      <c r="K294" s="22"/>
      <c r="L294" s="47" t="str">
        <f t="shared" si="84"/>
        <v/>
      </c>
      <c r="M294" s="22"/>
      <c r="N294" s="22"/>
      <c r="O294" s="22"/>
      <c r="P294" s="22"/>
      <c r="Q294" s="22"/>
      <c r="R294" s="22"/>
      <c r="S294" s="22"/>
    </row>
    <row r="295" spans="2:19" ht="13.5" customHeight="1" x14ac:dyDescent="0.2">
      <c r="B295" s="19"/>
      <c r="C295" s="19"/>
      <c r="D295" s="19"/>
      <c r="E295" s="19"/>
      <c r="F295" s="19"/>
      <c r="G295" s="19"/>
      <c r="H295" s="19"/>
      <c r="I295" s="19"/>
      <c r="J295" s="22"/>
      <c r="K295" s="22"/>
      <c r="L295" s="47" t="str">
        <f t="shared" si="84"/>
        <v/>
      </c>
      <c r="M295" s="22"/>
      <c r="N295" s="22"/>
      <c r="O295" s="22"/>
      <c r="P295" s="22"/>
      <c r="Q295" s="22"/>
      <c r="R295" s="22"/>
      <c r="S295" s="22"/>
    </row>
    <row r="296" spans="2:19" ht="13.5" customHeight="1" x14ac:dyDescent="0.2">
      <c r="B296" s="19"/>
      <c r="C296" s="19"/>
      <c r="D296" s="19"/>
      <c r="E296" s="19"/>
      <c r="F296" s="19"/>
      <c r="G296" s="19"/>
      <c r="H296" s="19"/>
      <c r="I296" s="19"/>
      <c r="J296" s="22"/>
      <c r="K296" s="22"/>
      <c r="L296" s="47" t="str">
        <f t="shared" si="84"/>
        <v/>
      </c>
      <c r="M296" s="22"/>
      <c r="N296" s="22"/>
      <c r="O296" s="22"/>
      <c r="P296" s="22"/>
      <c r="Q296" s="22"/>
      <c r="R296" s="22"/>
      <c r="S296" s="22"/>
    </row>
    <row r="297" spans="2:19" ht="13.5" customHeight="1" x14ac:dyDescent="0.2">
      <c r="B297" s="19"/>
      <c r="C297" s="19"/>
      <c r="D297" s="19"/>
      <c r="E297" s="19"/>
      <c r="F297" s="19"/>
      <c r="G297" s="19"/>
      <c r="H297" s="19"/>
      <c r="I297" s="19"/>
      <c r="J297" s="22"/>
      <c r="K297" s="22"/>
      <c r="L297" s="47" t="str">
        <f t="shared" si="84"/>
        <v/>
      </c>
      <c r="M297" s="22"/>
      <c r="N297" s="22"/>
      <c r="O297" s="22"/>
      <c r="P297" s="22"/>
      <c r="Q297" s="22"/>
      <c r="R297" s="22"/>
      <c r="S297" s="22"/>
    </row>
    <row r="298" spans="2:19" ht="13.5" customHeight="1" x14ac:dyDescent="0.2">
      <c r="B298" s="19"/>
      <c r="C298" s="19"/>
      <c r="D298" s="19"/>
      <c r="E298" s="19"/>
      <c r="F298" s="19"/>
      <c r="G298" s="19"/>
      <c r="H298" s="19"/>
      <c r="I298" s="19"/>
      <c r="J298" s="22"/>
      <c r="K298" s="22"/>
      <c r="L298" s="47" t="str">
        <f t="shared" si="84"/>
        <v/>
      </c>
      <c r="M298" s="22"/>
      <c r="N298" s="22"/>
      <c r="O298" s="22"/>
      <c r="P298" s="22"/>
      <c r="Q298" s="22"/>
      <c r="R298" s="22"/>
      <c r="S298" s="22"/>
    </row>
    <row r="299" spans="2:19" ht="13.5" customHeight="1" x14ac:dyDescent="0.2">
      <c r="B299" s="19"/>
      <c r="C299" s="19"/>
      <c r="D299" s="19"/>
      <c r="E299" s="19"/>
      <c r="F299" s="19"/>
      <c r="G299" s="19"/>
      <c r="H299" s="19"/>
      <c r="I299" s="19"/>
      <c r="J299" s="22"/>
      <c r="K299" s="22"/>
      <c r="L299" s="47" t="str">
        <f t="shared" si="84"/>
        <v/>
      </c>
      <c r="M299" s="22"/>
      <c r="N299" s="22"/>
      <c r="O299" s="22"/>
      <c r="P299" s="22"/>
      <c r="Q299" s="22"/>
      <c r="R299" s="22"/>
      <c r="S299" s="22"/>
    </row>
    <row r="300" spans="2:19" ht="13.5" customHeight="1" x14ac:dyDescent="0.2">
      <c r="B300" s="19"/>
      <c r="C300" s="19"/>
      <c r="D300" s="19"/>
      <c r="E300" s="19"/>
      <c r="F300" s="19"/>
      <c r="G300" s="19"/>
      <c r="H300" s="19"/>
      <c r="I300" s="19"/>
      <c r="J300" s="22"/>
      <c r="K300" s="22"/>
      <c r="L300" s="47" t="str">
        <f t="shared" si="84"/>
        <v/>
      </c>
      <c r="M300" s="22"/>
      <c r="N300" s="22"/>
      <c r="O300" s="22"/>
      <c r="P300" s="22"/>
      <c r="Q300" s="22"/>
      <c r="R300" s="22"/>
      <c r="S300" s="22"/>
    </row>
    <row r="301" spans="2:19" ht="13.5" customHeight="1" x14ac:dyDescent="0.2">
      <c r="B301" s="19"/>
      <c r="C301" s="19"/>
      <c r="D301" s="19"/>
      <c r="E301" s="19"/>
      <c r="F301" s="19"/>
      <c r="G301" s="19"/>
      <c r="H301" s="19"/>
      <c r="I301" s="19"/>
      <c r="J301" s="22"/>
      <c r="K301" s="22"/>
      <c r="L301" s="47" t="str">
        <f t="shared" si="84"/>
        <v/>
      </c>
      <c r="M301" s="22"/>
      <c r="N301" s="22"/>
      <c r="O301" s="22"/>
      <c r="P301" s="22"/>
      <c r="Q301" s="22"/>
      <c r="R301" s="22"/>
      <c r="S301" s="22"/>
    </row>
    <row r="302" spans="2:19" ht="13.5" customHeight="1" x14ac:dyDescent="0.2">
      <c r="B302" s="19"/>
      <c r="C302" s="19"/>
      <c r="D302" s="19"/>
      <c r="E302" s="19"/>
      <c r="F302" s="19"/>
      <c r="G302" s="19"/>
      <c r="H302" s="19"/>
      <c r="I302" s="19"/>
      <c r="J302" s="22"/>
      <c r="K302" s="22"/>
      <c r="L302" s="47" t="str">
        <f t="shared" si="84"/>
        <v/>
      </c>
      <c r="M302" s="22"/>
      <c r="N302" s="22"/>
      <c r="O302" s="22"/>
      <c r="P302" s="22"/>
      <c r="Q302" s="22"/>
      <c r="R302" s="22"/>
      <c r="S302" s="22"/>
    </row>
    <row r="303" spans="2:19" ht="13.5" customHeight="1" x14ac:dyDescent="0.2">
      <c r="B303" s="43">
        <f t="shared" ref="B303:B328" si="85">B302</f>
        <v>0</v>
      </c>
      <c r="C303" s="19"/>
      <c r="D303" s="19"/>
      <c r="E303" s="19"/>
      <c r="F303" s="19"/>
      <c r="G303" s="19"/>
      <c r="H303" s="19"/>
      <c r="I303" s="19"/>
      <c r="J303" s="22"/>
      <c r="K303" s="22"/>
      <c r="L303" s="47" t="str">
        <f t="shared" si="84"/>
        <v/>
      </c>
      <c r="M303" s="22"/>
      <c r="N303" s="22"/>
      <c r="O303" s="22"/>
      <c r="P303" s="22"/>
      <c r="Q303" s="22"/>
      <c r="R303" s="22"/>
      <c r="S303" s="22"/>
    </row>
    <row r="304" spans="2:19" ht="13.5" customHeight="1" x14ac:dyDescent="0.2">
      <c r="B304" s="43">
        <f t="shared" si="85"/>
        <v>0</v>
      </c>
      <c r="C304" s="19"/>
      <c r="D304" s="19"/>
      <c r="E304" s="19"/>
      <c r="F304" s="19"/>
      <c r="G304" s="19"/>
      <c r="H304" s="19"/>
      <c r="I304" s="19"/>
      <c r="J304" s="22"/>
      <c r="K304" s="22"/>
      <c r="L304" s="47" t="str">
        <f t="shared" si="84"/>
        <v/>
      </c>
      <c r="M304" s="22"/>
      <c r="N304" s="22"/>
      <c r="O304" s="22"/>
      <c r="P304" s="22"/>
      <c r="Q304" s="22"/>
      <c r="R304" s="22"/>
      <c r="S304" s="22"/>
    </row>
    <row r="305" spans="2:19" ht="13.5" customHeight="1" x14ac:dyDescent="0.2">
      <c r="B305" s="43">
        <f t="shared" si="85"/>
        <v>0</v>
      </c>
      <c r="C305" s="19"/>
      <c r="D305" s="19"/>
      <c r="E305" s="19"/>
      <c r="F305" s="19"/>
      <c r="G305" s="19"/>
      <c r="H305" s="19"/>
      <c r="I305" s="19"/>
      <c r="J305" s="22"/>
      <c r="K305" s="22"/>
      <c r="L305" s="47" t="str">
        <f t="shared" si="84"/>
        <v/>
      </c>
      <c r="M305" s="22"/>
      <c r="N305" s="22"/>
      <c r="O305" s="22"/>
      <c r="P305" s="22"/>
      <c r="Q305" s="22"/>
      <c r="R305" s="22"/>
      <c r="S305" s="22"/>
    </row>
    <row r="306" spans="2:19" ht="13.5" customHeight="1" x14ac:dyDescent="0.2">
      <c r="B306" s="43">
        <f t="shared" si="85"/>
        <v>0</v>
      </c>
      <c r="C306" s="19"/>
      <c r="D306" s="19"/>
      <c r="E306" s="19"/>
      <c r="F306" s="19"/>
      <c r="G306" s="19"/>
      <c r="H306" s="19"/>
      <c r="I306" s="19"/>
      <c r="J306" s="22"/>
      <c r="K306" s="22"/>
      <c r="L306" s="47" t="str">
        <f t="shared" si="84"/>
        <v/>
      </c>
      <c r="M306" s="22"/>
      <c r="N306" s="22"/>
      <c r="O306" s="22"/>
      <c r="P306" s="22"/>
      <c r="Q306" s="22"/>
      <c r="R306" s="22"/>
      <c r="S306" s="22"/>
    </row>
    <row r="307" spans="2:19" ht="13.5" customHeight="1" x14ac:dyDescent="0.2">
      <c r="B307" s="43">
        <f t="shared" si="85"/>
        <v>0</v>
      </c>
      <c r="C307" s="19"/>
      <c r="D307" s="19"/>
      <c r="E307" s="19"/>
      <c r="F307" s="19"/>
      <c r="G307" s="19"/>
      <c r="H307" s="19"/>
      <c r="I307" s="19"/>
      <c r="J307" s="22"/>
      <c r="K307" s="22"/>
      <c r="L307" s="47" t="str">
        <f t="shared" si="84"/>
        <v/>
      </c>
      <c r="M307" s="22"/>
      <c r="N307" s="22"/>
      <c r="O307" s="22"/>
      <c r="P307" s="22"/>
      <c r="Q307" s="22"/>
      <c r="R307" s="22"/>
      <c r="S307" s="22"/>
    </row>
    <row r="308" spans="2:19" ht="13.5" customHeight="1" x14ac:dyDescent="0.2">
      <c r="B308" s="43">
        <f t="shared" si="85"/>
        <v>0</v>
      </c>
      <c r="C308" s="19"/>
      <c r="D308" s="19"/>
      <c r="E308" s="19"/>
      <c r="F308" s="19"/>
      <c r="G308" s="19"/>
      <c r="H308" s="19"/>
      <c r="I308" s="19"/>
      <c r="J308" s="22"/>
      <c r="K308" s="22"/>
      <c r="L308" s="47" t="str">
        <f t="shared" si="84"/>
        <v/>
      </c>
      <c r="M308" s="22"/>
      <c r="N308" s="22"/>
      <c r="O308" s="22"/>
      <c r="P308" s="22"/>
      <c r="Q308" s="22"/>
      <c r="R308" s="22"/>
      <c r="S308" s="22"/>
    </row>
    <row r="309" spans="2:19" ht="13.5" customHeight="1" x14ac:dyDescent="0.2">
      <c r="B309" s="43">
        <f t="shared" si="85"/>
        <v>0</v>
      </c>
      <c r="C309" s="19"/>
      <c r="D309" s="19"/>
      <c r="E309" s="19"/>
      <c r="F309" s="19"/>
      <c r="G309" s="19"/>
      <c r="H309" s="19"/>
      <c r="I309" s="19"/>
      <c r="J309" s="22"/>
      <c r="K309" s="22"/>
      <c r="L309" s="47" t="str">
        <f t="shared" si="84"/>
        <v/>
      </c>
      <c r="M309" s="22"/>
      <c r="N309" s="22"/>
      <c r="O309" s="22"/>
      <c r="P309" s="22"/>
      <c r="Q309" s="22"/>
      <c r="R309" s="22"/>
      <c r="S309" s="22"/>
    </row>
    <row r="310" spans="2:19" ht="13.5" customHeight="1" x14ac:dyDescent="0.2">
      <c r="B310" s="43">
        <f t="shared" si="85"/>
        <v>0</v>
      </c>
      <c r="C310" s="19"/>
      <c r="D310" s="19"/>
      <c r="E310" s="19"/>
      <c r="F310" s="19"/>
      <c r="G310" s="19"/>
      <c r="H310" s="19"/>
      <c r="I310" s="19"/>
      <c r="J310" s="22"/>
      <c r="K310" s="22"/>
      <c r="L310" s="47" t="str">
        <f t="shared" si="84"/>
        <v/>
      </c>
      <c r="M310" s="22"/>
      <c r="N310" s="22"/>
      <c r="O310" s="22"/>
      <c r="P310" s="22"/>
      <c r="Q310" s="22"/>
      <c r="R310" s="22"/>
      <c r="S310" s="22"/>
    </row>
    <row r="311" spans="2:19" ht="13.5" customHeight="1" x14ac:dyDescent="0.2">
      <c r="B311" s="43">
        <f t="shared" si="85"/>
        <v>0</v>
      </c>
      <c r="C311" s="19"/>
      <c r="D311" s="19"/>
      <c r="E311" s="19"/>
      <c r="F311" s="19"/>
      <c r="G311" s="19"/>
      <c r="H311" s="19"/>
      <c r="I311" s="19"/>
      <c r="J311" s="22"/>
      <c r="K311" s="22"/>
      <c r="L311" s="47" t="str">
        <f t="shared" si="84"/>
        <v/>
      </c>
      <c r="M311" s="22"/>
      <c r="N311" s="22"/>
      <c r="O311" s="22"/>
      <c r="P311" s="22"/>
      <c r="Q311" s="22"/>
      <c r="R311" s="22"/>
      <c r="S311" s="22"/>
    </row>
    <row r="312" spans="2:19" ht="13.5" customHeight="1" x14ac:dyDescent="0.2">
      <c r="B312" s="43">
        <f t="shared" si="85"/>
        <v>0</v>
      </c>
      <c r="C312" s="19"/>
      <c r="D312" s="19"/>
      <c r="E312" s="19"/>
      <c r="F312" s="19"/>
      <c r="G312" s="19"/>
      <c r="H312" s="19"/>
      <c r="I312" s="19"/>
      <c r="J312" s="22"/>
      <c r="K312" s="22"/>
      <c r="L312" s="47" t="str">
        <f t="shared" si="84"/>
        <v/>
      </c>
      <c r="M312" s="22"/>
      <c r="N312" s="22"/>
      <c r="O312" s="22"/>
      <c r="P312" s="22"/>
      <c r="Q312" s="22"/>
      <c r="R312" s="22"/>
      <c r="S312" s="22"/>
    </row>
    <row r="313" spans="2:19" ht="13.5" customHeight="1" x14ac:dyDescent="0.2">
      <c r="B313" s="43">
        <f t="shared" si="85"/>
        <v>0</v>
      </c>
      <c r="C313" s="19"/>
      <c r="D313" s="19"/>
      <c r="E313" s="19"/>
      <c r="F313" s="19"/>
      <c r="G313" s="19"/>
      <c r="H313" s="19"/>
      <c r="I313" s="19"/>
      <c r="J313" s="22"/>
      <c r="K313" s="22"/>
      <c r="L313" s="47" t="str">
        <f t="shared" si="84"/>
        <v/>
      </c>
      <c r="M313" s="22"/>
      <c r="N313" s="22"/>
      <c r="O313" s="22"/>
      <c r="P313" s="22"/>
      <c r="Q313" s="22"/>
      <c r="R313" s="22"/>
      <c r="S313" s="22"/>
    </row>
    <row r="314" spans="2:19" ht="13.5" customHeight="1" x14ac:dyDescent="0.2">
      <c r="B314" s="43">
        <f t="shared" si="85"/>
        <v>0</v>
      </c>
      <c r="C314" s="19"/>
      <c r="D314" s="19"/>
      <c r="E314" s="19"/>
      <c r="F314" s="19"/>
      <c r="G314" s="19"/>
      <c r="H314" s="19"/>
      <c r="I314" s="19"/>
      <c r="J314" s="22"/>
      <c r="K314" s="22"/>
      <c r="L314" s="47" t="str">
        <f t="shared" si="84"/>
        <v/>
      </c>
      <c r="M314" s="22"/>
      <c r="N314" s="22"/>
      <c r="O314" s="22"/>
      <c r="P314" s="22"/>
      <c r="Q314" s="22"/>
      <c r="R314" s="22"/>
      <c r="S314" s="22"/>
    </row>
    <row r="315" spans="2:19" ht="13.5" customHeight="1" x14ac:dyDescent="0.2">
      <c r="B315" s="43">
        <f t="shared" si="85"/>
        <v>0</v>
      </c>
      <c r="C315" s="19"/>
      <c r="D315" s="19"/>
      <c r="E315" s="19"/>
      <c r="F315" s="19"/>
      <c r="G315" s="19"/>
      <c r="H315" s="19"/>
      <c r="I315" s="19"/>
      <c r="J315" s="22"/>
      <c r="K315" s="22"/>
      <c r="L315" s="47" t="str">
        <f t="shared" si="84"/>
        <v/>
      </c>
      <c r="M315" s="22"/>
      <c r="N315" s="22"/>
      <c r="O315" s="22"/>
      <c r="P315" s="22"/>
      <c r="Q315" s="22"/>
      <c r="R315" s="22"/>
      <c r="S315" s="22"/>
    </row>
    <row r="316" spans="2:19" ht="13.5" customHeight="1" x14ac:dyDescent="0.2">
      <c r="B316" s="43">
        <f t="shared" si="85"/>
        <v>0</v>
      </c>
      <c r="C316" s="19"/>
      <c r="D316" s="19"/>
      <c r="E316" s="19"/>
      <c r="F316" s="19"/>
      <c r="G316" s="19"/>
      <c r="H316" s="19"/>
      <c r="I316" s="19"/>
      <c r="J316" s="22"/>
      <c r="K316" s="22"/>
      <c r="L316" s="47" t="str">
        <f t="shared" si="84"/>
        <v/>
      </c>
      <c r="M316" s="22"/>
      <c r="N316" s="22"/>
      <c r="O316" s="22"/>
      <c r="P316" s="22"/>
      <c r="Q316" s="22"/>
      <c r="R316" s="22"/>
      <c r="S316" s="22"/>
    </row>
    <row r="317" spans="2:19" ht="13.5" customHeight="1" x14ac:dyDescent="0.2">
      <c r="B317" s="43">
        <f t="shared" si="85"/>
        <v>0</v>
      </c>
      <c r="C317" s="19"/>
      <c r="D317" s="19"/>
      <c r="E317" s="19"/>
      <c r="F317" s="19"/>
      <c r="G317" s="19"/>
      <c r="H317" s="19"/>
      <c r="I317" s="19"/>
      <c r="J317" s="22"/>
      <c r="K317" s="22"/>
      <c r="L317" s="47" t="str">
        <f t="shared" si="84"/>
        <v/>
      </c>
      <c r="M317" s="22"/>
      <c r="N317" s="22"/>
      <c r="O317" s="22"/>
      <c r="P317" s="22"/>
      <c r="Q317" s="22"/>
      <c r="R317" s="22"/>
      <c r="S317" s="22"/>
    </row>
    <row r="318" spans="2:19" ht="13.5" customHeight="1" x14ac:dyDescent="0.2">
      <c r="B318" s="43">
        <f t="shared" si="85"/>
        <v>0</v>
      </c>
      <c r="C318" s="19"/>
      <c r="D318" s="19"/>
      <c r="E318" s="19"/>
      <c r="F318" s="19"/>
      <c r="G318" s="19"/>
      <c r="H318" s="19"/>
      <c r="I318" s="19"/>
      <c r="J318" s="22"/>
      <c r="K318" s="22"/>
      <c r="L318" s="47" t="str">
        <f t="shared" si="84"/>
        <v/>
      </c>
      <c r="M318" s="22"/>
      <c r="N318" s="22"/>
      <c r="O318" s="22"/>
      <c r="P318" s="22"/>
      <c r="Q318" s="22"/>
      <c r="R318" s="22"/>
      <c r="S318" s="22"/>
    </row>
    <row r="319" spans="2:19" ht="13.5" customHeight="1" x14ac:dyDescent="0.2">
      <c r="B319" s="43">
        <f t="shared" si="85"/>
        <v>0</v>
      </c>
      <c r="C319" s="19"/>
      <c r="D319" s="19"/>
      <c r="E319" s="19"/>
      <c r="F319" s="19"/>
      <c r="G319" s="19"/>
      <c r="H319" s="19"/>
      <c r="I319" s="19"/>
      <c r="J319" s="22"/>
      <c r="K319" s="22"/>
      <c r="L319" s="47" t="str">
        <f t="shared" si="84"/>
        <v/>
      </c>
      <c r="M319" s="22"/>
      <c r="N319" s="22"/>
      <c r="O319" s="22"/>
      <c r="P319" s="22"/>
      <c r="Q319" s="22"/>
      <c r="R319" s="22"/>
      <c r="S319" s="22"/>
    </row>
    <row r="320" spans="2:19" ht="13.5" customHeight="1" x14ac:dyDescent="0.2">
      <c r="B320" s="43">
        <f t="shared" si="85"/>
        <v>0</v>
      </c>
      <c r="C320" s="19"/>
      <c r="D320" s="19"/>
      <c r="E320" s="19"/>
      <c r="F320" s="19"/>
      <c r="G320" s="19"/>
      <c r="H320" s="19"/>
      <c r="I320" s="19"/>
      <c r="J320" s="22"/>
      <c r="K320" s="22"/>
      <c r="L320" s="47" t="str">
        <f t="shared" si="84"/>
        <v/>
      </c>
      <c r="M320" s="22"/>
      <c r="N320" s="22"/>
      <c r="O320" s="22"/>
      <c r="P320" s="22"/>
      <c r="Q320" s="22"/>
      <c r="R320" s="22"/>
      <c r="S320" s="22"/>
    </row>
    <row r="321" spans="2:19" ht="13.5" customHeight="1" x14ac:dyDescent="0.2">
      <c r="B321" s="43">
        <f t="shared" si="85"/>
        <v>0</v>
      </c>
      <c r="C321" s="19"/>
      <c r="D321" s="19"/>
      <c r="E321" s="19"/>
      <c r="F321" s="19"/>
      <c r="G321" s="19"/>
      <c r="H321" s="19"/>
      <c r="I321" s="19"/>
      <c r="J321" s="22"/>
      <c r="K321" s="22"/>
      <c r="L321" s="47" t="str">
        <f t="shared" si="84"/>
        <v/>
      </c>
      <c r="M321" s="22"/>
      <c r="N321" s="22"/>
      <c r="O321" s="22"/>
      <c r="P321" s="22"/>
      <c r="Q321" s="22"/>
      <c r="R321" s="22"/>
      <c r="S321" s="22"/>
    </row>
    <row r="322" spans="2:19" ht="13.5" customHeight="1" x14ac:dyDescent="0.2">
      <c r="B322" s="43">
        <f t="shared" si="85"/>
        <v>0</v>
      </c>
      <c r="C322" s="19"/>
      <c r="D322" s="19"/>
      <c r="E322" s="19"/>
      <c r="F322" s="19"/>
      <c r="G322" s="19"/>
      <c r="H322" s="19"/>
      <c r="I322" s="19"/>
      <c r="J322" s="22"/>
      <c r="K322" s="22"/>
      <c r="L322" s="47" t="str">
        <f t="shared" si="84"/>
        <v/>
      </c>
      <c r="M322" s="22"/>
      <c r="N322" s="22"/>
      <c r="O322" s="22"/>
      <c r="P322" s="22"/>
      <c r="Q322" s="22"/>
      <c r="R322" s="22"/>
      <c r="S322" s="22"/>
    </row>
    <row r="323" spans="2:19" ht="13.5" customHeight="1" x14ac:dyDescent="0.2">
      <c r="B323" s="43">
        <f t="shared" si="85"/>
        <v>0</v>
      </c>
      <c r="C323" s="19"/>
      <c r="D323" s="19"/>
      <c r="E323" s="19"/>
      <c r="F323" s="19"/>
      <c r="G323" s="19"/>
      <c r="H323" s="19"/>
      <c r="I323" s="19"/>
      <c r="J323" s="22"/>
      <c r="K323" s="22"/>
      <c r="L323" s="47" t="str">
        <f t="shared" si="84"/>
        <v/>
      </c>
      <c r="M323" s="22"/>
      <c r="N323" s="22"/>
      <c r="O323" s="22"/>
      <c r="P323" s="22"/>
      <c r="Q323" s="22"/>
      <c r="R323" s="22"/>
      <c r="S323" s="22"/>
    </row>
    <row r="324" spans="2:19" ht="13.5" customHeight="1" x14ac:dyDescent="0.2">
      <c r="B324" s="43">
        <f t="shared" si="85"/>
        <v>0</v>
      </c>
      <c r="C324" s="19"/>
      <c r="D324" s="19"/>
      <c r="E324" s="19"/>
      <c r="F324" s="19"/>
      <c r="G324" s="19"/>
      <c r="H324" s="19"/>
      <c r="I324" s="19"/>
      <c r="J324" s="22"/>
      <c r="K324" s="22"/>
      <c r="L324" s="47" t="str">
        <f t="shared" si="84"/>
        <v/>
      </c>
      <c r="M324" s="22"/>
      <c r="N324" s="22"/>
      <c r="O324" s="22"/>
      <c r="P324" s="22"/>
      <c r="Q324" s="22"/>
      <c r="R324" s="22"/>
      <c r="S324" s="22"/>
    </row>
    <row r="325" spans="2:19" ht="13.5" customHeight="1" x14ac:dyDescent="0.2">
      <c r="B325" s="43">
        <f t="shared" si="85"/>
        <v>0</v>
      </c>
      <c r="C325" s="19"/>
      <c r="D325" s="19"/>
      <c r="E325" s="19"/>
      <c r="F325" s="19"/>
      <c r="G325" s="19"/>
      <c r="H325" s="19"/>
      <c r="I325" s="19"/>
      <c r="J325" s="22"/>
      <c r="K325" s="22"/>
      <c r="L325" s="47" t="str">
        <f t="shared" si="84"/>
        <v/>
      </c>
      <c r="M325" s="22"/>
      <c r="N325" s="22"/>
      <c r="O325" s="22"/>
      <c r="P325" s="22"/>
      <c r="Q325" s="22"/>
      <c r="R325" s="22"/>
      <c r="S325" s="22"/>
    </row>
    <row r="326" spans="2:19" ht="13.5" customHeight="1" x14ac:dyDescent="0.2">
      <c r="B326" s="43">
        <f t="shared" si="85"/>
        <v>0</v>
      </c>
      <c r="C326" s="19"/>
      <c r="D326" s="19"/>
      <c r="E326" s="19"/>
      <c r="F326" s="19"/>
      <c r="G326" s="19"/>
      <c r="H326" s="19"/>
      <c r="I326" s="19"/>
      <c r="J326" s="22"/>
      <c r="K326" s="22"/>
      <c r="L326" s="47" t="str">
        <f t="shared" si="84"/>
        <v/>
      </c>
      <c r="M326" s="22"/>
      <c r="N326" s="22"/>
      <c r="O326" s="22"/>
      <c r="P326" s="22"/>
      <c r="Q326" s="22"/>
      <c r="R326" s="22"/>
      <c r="S326" s="22"/>
    </row>
    <row r="327" spans="2:19" ht="13.5" customHeight="1" x14ac:dyDescent="0.2">
      <c r="B327" s="43">
        <f t="shared" si="85"/>
        <v>0</v>
      </c>
      <c r="C327" s="19"/>
      <c r="D327" s="19"/>
      <c r="E327" s="19"/>
      <c r="F327" s="19"/>
      <c r="G327" s="19"/>
      <c r="H327" s="19"/>
      <c r="I327" s="19"/>
      <c r="J327" s="22"/>
      <c r="K327" s="22"/>
      <c r="L327" s="47" t="str">
        <f t="shared" si="84"/>
        <v/>
      </c>
      <c r="M327" s="22"/>
      <c r="N327" s="22"/>
      <c r="O327" s="22"/>
      <c r="P327" s="22"/>
      <c r="Q327" s="22"/>
      <c r="R327" s="22"/>
      <c r="S327" s="22"/>
    </row>
    <row r="328" spans="2:19" ht="13.5" customHeight="1" x14ac:dyDescent="0.2">
      <c r="B328" s="43">
        <f t="shared" si="85"/>
        <v>0</v>
      </c>
      <c r="C328" s="19"/>
      <c r="D328" s="19"/>
      <c r="E328" s="19"/>
      <c r="F328" s="19"/>
      <c r="G328" s="19"/>
      <c r="H328" s="19"/>
      <c r="I328" s="19"/>
      <c r="J328" s="22"/>
      <c r="K328" s="22"/>
      <c r="L328" s="47" t="str">
        <f t="shared" si="84"/>
        <v/>
      </c>
      <c r="M328" s="22"/>
      <c r="N328" s="22"/>
      <c r="O328" s="22"/>
      <c r="P328" s="22"/>
      <c r="Q328" s="22"/>
      <c r="R328" s="22"/>
      <c r="S328" s="22"/>
    </row>
    <row r="329" spans="2:19" ht="13.5" customHeight="1" x14ac:dyDescent="0.2">
      <c r="B329" s="19"/>
      <c r="C329" s="19"/>
      <c r="D329" s="19"/>
      <c r="E329" s="19"/>
      <c r="F329" s="19"/>
      <c r="G329" s="19"/>
      <c r="H329" s="19"/>
      <c r="I329" s="19"/>
      <c r="J329" s="22"/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2:19" ht="15.75" customHeight="1" x14ac:dyDescent="0.2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</row>
    <row r="331" spans="2:19" ht="15.75" customHeight="1" x14ac:dyDescent="0.2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</row>
    <row r="332" spans="2:19" ht="15.75" customHeight="1" x14ac:dyDescent="0.2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</row>
    <row r="333" spans="2:19" ht="15.75" customHeight="1" x14ac:dyDescent="0.2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</row>
    <row r="334" spans="2:19" ht="15.75" customHeight="1" x14ac:dyDescent="0.2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</row>
    <row r="335" spans="2:19" ht="15.75" customHeight="1" x14ac:dyDescent="0.2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</row>
    <row r="336" spans="2:19" ht="15.75" customHeight="1" x14ac:dyDescent="0.2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</row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4:Y170" xr:uid="{00000000-0009-0000-0000-000004000000}"/>
  <mergeCells count="1">
    <mergeCell ref="H13:I13"/>
  </mergeCells>
  <pageMargins left="0.70000000000000007" right="0.70000000000000007" top="0.75000000000000011" bottom="0.7500000000000001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D1000"/>
  <sheetViews>
    <sheetView workbookViewId="0"/>
  </sheetViews>
  <sheetFormatPr baseColWidth="10" defaultColWidth="14.5" defaultRowHeight="15" customHeight="1" outlineLevelCol="1" x14ac:dyDescent="0.2"/>
  <cols>
    <col min="1" max="2" width="13.1640625" customWidth="1"/>
    <col min="3" max="3" width="29.1640625" customWidth="1"/>
    <col min="4" max="7" width="13.1640625" customWidth="1"/>
    <col min="8" max="8" width="18.5" customWidth="1"/>
    <col min="9" max="9" width="15.83203125" customWidth="1"/>
    <col min="10" max="11" width="20.5" hidden="1" customWidth="1" outlineLevel="1"/>
    <col min="12" max="12" width="40.5" hidden="1" customWidth="1" outlineLevel="1"/>
    <col min="13" max="13" width="11.5" hidden="1" customWidth="1" outlineLevel="1"/>
    <col min="14" max="14" width="8.83203125" hidden="1" customWidth="1" outlineLevel="1"/>
    <col min="15" max="15" width="19.5" hidden="1" customWidth="1" outlineLevel="1"/>
    <col min="16" max="16" width="20.5" hidden="1" customWidth="1" outlineLevel="1"/>
    <col min="17" max="17" width="23.5" hidden="1" customWidth="1" outlineLevel="1"/>
    <col min="18" max="18" width="8.83203125" hidden="1" customWidth="1" outlineLevel="1"/>
    <col min="19" max="19" width="20.5" hidden="1" customWidth="1" outlineLevel="1"/>
    <col min="20" max="20" width="22.33203125" hidden="1" customWidth="1" outlineLevel="1"/>
    <col min="21" max="21" width="26.5" hidden="1" customWidth="1" outlineLevel="1"/>
    <col min="22" max="22" width="21.1640625" hidden="1" customWidth="1" outlineLevel="1"/>
    <col min="23" max="23" width="20.5" hidden="1" customWidth="1" outlineLevel="1"/>
    <col min="24" max="25" width="13.1640625" hidden="1" customWidth="1" outlineLevel="1"/>
    <col min="26" max="26" width="20.83203125" hidden="1" customWidth="1" outlineLevel="1"/>
    <col min="27" max="27" width="20.1640625" hidden="1" customWidth="1" outlineLevel="1"/>
    <col min="28" max="28" width="20.83203125" hidden="1" customWidth="1" outlineLevel="1"/>
    <col min="29" max="29" width="16.5" customWidth="1"/>
    <col min="30" max="30" width="25" customWidth="1"/>
  </cols>
  <sheetData>
    <row r="1" spans="1:30" ht="13.5" customHeight="1" x14ac:dyDescent="0.2">
      <c r="A1" s="20" t="s">
        <v>108</v>
      </c>
      <c r="B1" s="20"/>
      <c r="C1" s="20" t="s">
        <v>363</v>
      </c>
      <c r="D1" s="21" t="s">
        <v>364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414</v>
      </c>
      <c r="V1" s="19" t="s">
        <v>112</v>
      </c>
      <c r="W1" s="19" t="s">
        <v>415</v>
      </c>
      <c r="X1" s="19"/>
      <c r="Y1" s="19"/>
      <c r="Z1" s="19"/>
      <c r="AA1" s="19"/>
      <c r="AB1" s="19"/>
      <c r="AC1" s="19"/>
      <c r="AD1" s="19"/>
    </row>
    <row r="2" spans="1:30" ht="13.5" customHeight="1" x14ac:dyDescent="0.2">
      <c r="A2" s="7" t="s">
        <v>8</v>
      </c>
      <c r="B2" s="23"/>
      <c r="C2" s="94">
        <v>2</v>
      </c>
      <c r="D2" s="25"/>
      <c r="E2" s="19" t="s">
        <v>238</v>
      </c>
      <c r="F2" s="22" t="s">
        <v>297</v>
      </c>
      <c r="G2" s="19" t="s">
        <v>252</v>
      </c>
      <c r="H2" s="19"/>
      <c r="I2" s="19"/>
      <c r="J2" s="22"/>
      <c r="K2" s="22"/>
      <c r="L2" s="22"/>
      <c r="M2" s="22"/>
      <c r="N2" s="22"/>
      <c r="O2" s="22"/>
      <c r="P2" s="22"/>
      <c r="Q2" s="22"/>
      <c r="R2" s="22"/>
      <c r="S2" s="22"/>
      <c r="T2" s="7" t="s">
        <v>8</v>
      </c>
      <c r="U2" s="26">
        <f>SUM(U15:U16)-Y15</f>
        <v>12</v>
      </c>
      <c r="V2" s="26" t="e">
        <f t="shared" ref="V2:V12" si="0">U2/D2</f>
        <v>#DIV/0!</v>
      </c>
      <c r="W2" s="26">
        <f>COUNTIF($S$15:$S$200,"*Chatswood*")</f>
        <v>5</v>
      </c>
      <c r="X2" s="19"/>
      <c r="Y2" s="19"/>
      <c r="Z2" s="19"/>
      <c r="AA2" s="19"/>
      <c r="AB2" s="19"/>
      <c r="AC2" s="19"/>
      <c r="AD2" s="19"/>
    </row>
    <row r="3" spans="1:30" ht="13.5" customHeight="1" x14ac:dyDescent="0.2">
      <c r="A3" s="10" t="s">
        <v>10</v>
      </c>
      <c r="B3" s="27"/>
      <c r="C3" s="95">
        <v>1</v>
      </c>
      <c r="D3" s="29"/>
      <c r="E3" s="19" t="s">
        <v>252</v>
      </c>
      <c r="F3" s="19"/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26">
        <f>SUM(U17:U18)-Y17-Y18</f>
        <v>12</v>
      </c>
      <c r="V3" s="26" t="e">
        <f t="shared" si="0"/>
        <v>#DIV/0!</v>
      </c>
      <c r="W3" s="26">
        <f>COUNTIF($S$15:$S$200,"*Hornsby*")</f>
        <v>6</v>
      </c>
      <c r="X3" s="19"/>
      <c r="Y3" s="19"/>
      <c r="Z3" s="19"/>
      <c r="AA3" s="19"/>
      <c r="AB3" s="19"/>
      <c r="AC3" s="19"/>
      <c r="AD3" s="19"/>
    </row>
    <row r="4" spans="1:30" ht="13.5" customHeight="1" x14ac:dyDescent="0.2">
      <c r="A4" s="12" t="s">
        <v>12</v>
      </c>
      <c r="B4" s="30"/>
      <c r="C4" s="96">
        <v>3</v>
      </c>
      <c r="D4" s="29"/>
      <c r="E4" s="19" t="s">
        <v>365</v>
      </c>
      <c r="F4" s="19" t="s">
        <v>238</v>
      </c>
      <c r="G4" s="100"/>
      <c r="H4" s="19"/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26">
        <f>SUM(U19:U20)-Y20</f>
        <v>16</v>
      </c>
      <c r="V4" s="26" t="e">
        <f t="shared" si="0"/>
        <v>#DIV/0!</v>
      </c>
      <c r="W4" s="26">
        <f>COUNTIF($S$15:$S$200,"*KWP*")</f>
        <v>7</v>
      </c>
      <c r="X4" s="19"/>
      <c r="Y4" s="19"/>
      <c r="Z4" s="19"/>
      <c r="AA4" s="19"/>
      <c r="AB4" s="19"/>
      <c r="AC4" s="19"/>
      <c r="AD4" s="19"/>
    </row>
    <row r="5" spans="1:30" ht="13.5" customHeight="1" x14ac:dyDescent="0.2">
      <c r="A5" s="11" t="s">
        <v>14</v>
      </c>
      <c r="B5" s="32"/>
      <c r="C5" s="95">
        <v>1</v>
      </c>
      <c r="D5" s="29"/>
      <c r="E5" s="19" t="s">
        <v>238</v>
      </c>
      <c r="F5" s="19" t="s">
        <v>245</v>
      </c>
      <c r="G5" s="19"/>
      <c r="H5" s="19"/>
      <c r="I5" s="19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26">
        <f>SUM(U21:U22)-Y21</f>
        <v>12</v>
      </c>
      <c r="V5" s="26" t="e">
        <f t="shared" si="0"/>
        <v>#DIV/0!</v>
      </c>
      <c r="W5" s="26">
        <f>COUNTIF($S$15:$S$200,"*Lane Cove*")</f>
        <v>5</v>
      </c>
      <c r="X5" s="19"/>
      <c r="Y5" s="19"/>
      <c r="Z5" s="19"/>
      <c r="AA5" s="19"/>
      <c r="AB5" s="19"/>
      <c r="AC5" s="19"/>
      <c r="AD5" s="19"/>
    </row>
    <row r="6" spans="1:30" ht="13.5" customHeight="1" x14ac:dyDescent="0.2">
      <c r="A6" s="14" t="s">
        <v>16</v>
      </c>
      <c r="B6" s="33"/>
      <c r="C6" s="95">
        <v>3</v>
      </c>
      <c r="D6" s="29"/>
      <c r="E6" s="19" t="s">
        <v>243</v>
      </c>
      <c r="F6" s="22" t="s">
        <v>250</v>
      </c>
      <c r="G6" s="19" t="s">
        <v>416</v>
      </c>
      <c r="H6" s="19"/>
      <c r="I6" s="19"/>
      <c r="J6" s="22"/>
      <c r="K6" s="22"/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26">
        <f>SUM(U23:U25)-Y25</f>
        <v>18</v>
      </c>
      <c r="V6" s="26" t="e">
        <f t="shared" si="0"/>
        <v>#DIV/0!</v>
      </c>
      <c r="W6" s="26">
        <f>COUNTIF($S$15:$S$200,"*Lindfield*")</f>
        <v>7</v>
      </c>
      <c r="X6" s="19"/>
      <c r="Y6" s="19"/>
      <c r="Z6" s="19"/>
      <c r="AA6" s="19"/>
      <c r="AB6" s="19"/>
      <c r="AC6" s="19"/>
      <c r="AD6" s="19"/>
    </row>
    <row r="7" spans="1:30" ht="13.5" customHeight="1" x14ac:dyDescent="0.2">
      <c r="A7" s="15" t="s">
        <v>18</v>
      </c>
      <c r="B7" s="34"/>
      <c r="C7" s="95">
        <v>1</v>
      </c>
      <c r="D7" s="29"/>
      <c r="E7" s="19" t="s">
        <v>253</v>
      </c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26">
        <f>U26-Y26</f>
        <v>7</v>
      </c>
      <c r="V7" s="26" t="e">
        <f t="shared" si="0"/>
        <v>#DIV/0!</v>
      </c>
      <c r="W7" s="26">
        <f>COUNTIF($S$15:$S$200,"*Roseville*")</f>
        <v>7</v>
      </c>
      <c r="X7" s="19"/>
      <c r="Y7" s="19"/>
      <c r="Z7" s="19"/>
      <c r="AA7" s="19"/>
      <c r="AB7" s="19"/>
      <c r="AC7" s="19"/>
      <c r="AD7" s="19"/>
    </row>
    <row r="8" spans="1:30" ht="13.5" customHeight="1" x14ac:dyDescent="0.2">
      <c r="A8" s="13" t="s">
        <v>20</v>
      </c>
      <c r="B8" s="35"/>
      <c r="C8" s="95">
        <v>1</v>
      </c>
      <c r="D8" s="29"/>
      <c r="E8" s="19" t="s">
        <v>366</v>
      </c>
      <c r="F8" s="19" t="s">
        <v>238</v>
      </c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26">
        <f>SUM(U27:U28)-Y27</f>
        <v>14</v>
      </c>
      <c r="V8" s="26" t="e">
        <f t="shared" si="0"/>
        <v>#DIV/0!</v>
      </c>
      <c r="W8" s="26">
        <f>COUNTIF($S$15:$S$200,"*St Ives*")</f>
        <v>6</v>
      </c>
      <c r="X8" s="19"/>
      <c r="Y8" s="19"/>
      <c r="Z8" s="19"/>
      <c r="AA8" s="19"/>
      <c r="AB8" s="19"/>
      <c r="AC8" s="19"/>
      <c r="AD8" s="19"/>
    </row>
    <row r="9" spans="1:30" ht="13.5" customHeight="1" x14ac:dyDescent="0.2">
      <c r="A9" s="17" t="s">
        <v>22</v>
      </c>
      <c r="B9" s="36"/>
      <c r="C9" s="95">
        <v>3</v>
      </c>
      <c r="D9" s="29"/>
      <c r="E9" s="19" t="s">
        <v>245</v>
      </c>
      <c r="F9" s="19" t="s">
        <v>248</v>
      </c>
      <c r="G9" s="19" t="s">
        <v>238</v>
      </c>
      <c r="H9" s="19"/>
      <c r="I9" s="19"/>
      <c r="J9" s="22"/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26">
        <f>SUM(U29:U31)-Y30-Y31</f>
        <v>19</v>
      </c>
      <c r="V9" s="26" t="e">
        <f t="shared" si="0"/>
        <v>#DIV/0!</v>
      </c>
      <c r="W9" s="26">
        <f>COUNTIF($S$15:$S$200,"*Wahroonga*")</f>
        <v>6</v>
      </c>
      <c r="X9" s="19"/>
      <c r="Y9" s="19"/>
      <c r="Z9" s="19"/>
      <c r="AA9" s="19"/>
      <c r="AB9" s="19"/>
      <c r="AC9" s="19"/>
      <c r="AD9" s="19"/>
    </row>
    <row r="10" spans="1:30" ht="13.5" customHeight="1" x14ac:dyDescent="0.2">
      <c r="A10" s="16" t="s">
        <v>24</v>
      </c>
      <c r="B10" s="37"/>
      <c r="C10" s="95">
        <v>3</v>
      </c>
      <c r="D10" s="29"/>
      <c r="E10" s="22" t="s">
        <v>240</v>
      </c>
      <c r="F10" s="22" t="s">
        <v>237</v>
      </c>
      <c r="G10" s="22" t="s">
        <v>417</v>
      </c>
      <c r="H10" s="19"/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26">
        <f>SUM(U32:U34)-Y33</f>
        <v>21</v>
      </c>
      <c r="V10" s="26" t="e">
        <f t="shared" si="0"/>
        <v>#DIV/0!</v>
      </c>
      <c r="W10" s="26">
        <f>COUNTIF($S$15:$S$200,"*Hunters Hill*")</f>
        <v>6</v>
      </c>
      <c r="X10" s="19"/>
      <c r="Y10" s="19"/>
      <c r="Z10" s="19"/>
      <c r="AA10" s="19"/>
      <c r="AB10" s="19"/>
      <c r="AC10" s="19"/>
      <c r="AD10" s="19"/>
    </row>
    <row r="11" spans="1:30" ht="13.5" customHeight="1" x14ac:dyDescent="0.2">
      <c r="A11" s="9" t="s">
        <v>26</v>
      </c>
      <c r="B11" s="38"/>
      <c r="C11" s="95">
        <v>4</v>
      </c>
      <c r="D11" s="29"/>
      <c r="E11" s="19" t="s">
        <v>244</v>
      </c>
      <c r="F11" s="19" t="s">
        <v>246</v>
      </c>
      <c r="G11" s="19" t="s">
        <v>247</v>
      </c>
      <c r="H11" s="19" t="s">
        <v>242</v>
      </c>
      <c r="I11" s="19" t="s">
        <v>418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26">
        <f>SUM(U35:U39)-SUM(Y35:Y39)</f>
        <v>27</v>
      </c>
      <c r="V11" s="26" t="e">
        <f t="shared" si="0"/>
        <v>#DIV/0!</v>
      </c>
      <c r="W11" s="26">
        <f>COUNTIF($S$15:$S$200,"*Mosman*")</f>
        <v>4</v>
      </c>
      <c r="X11" s="19"/>
      <c r="Y11" s="19"/>
      <c r="Z11" s="19"/>
      <c r="AA11" s="19"/>
      <c r="AB11" s="19"/>
      <c r="AC11" s="19"/>
      <c r="AD11" s="19"/>
    </row>
    <row r="12" spans="1:30" ht="13.5" customHeight="1" x14ac:dyDescent="0.2">
      <c r="A12" s="18" t="s">
        <v>28</v>
      </c>
      <c r="B12" s="39"/>
      <c r="C12" s="95">
        <v>3</v>
      </c>
      <c r="D12" s="29"/>
      <c r="E12" s="19" t="s">
        <v>367</v>
      </c>
      <c r="F12" s="19" t="s">
        <v>252</v>
      </c>
      <c r="G12" s="19"/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26">
        <f>SUM(U40:U41)-Y41</f>
        <v>15</v>
      </c>
      <c r="V12" s="26" t="e">
        <f t="shared" si="0"/>
        <v>#DIV/0!</v>
      </c>
      <c r="W12" s="26">
        <f>COUNTIF($S$15:$S$200,"*Norths Pirates*")</f>
        <v>8</v>
      </c>
      <c r="X12" s="19"/>
      <c r="Y12" s="19"/>
      <c r="Z12" s="19"/>
      <c r="AA12" s="19"/>
      <c r="AB12" s="19"/>
      <c r="AC12" s="19"/>
      <c r="AD12" s="19"/>
    </row>
    <row r="13" spans="1:30" ht="13.5" customHeight="1" x14ac:dyDescent="0.2">
      <c r="A13" s="19"/>
      <c r="B13" s="19"/>
      <c r="C13" s="19"/>
      <c r="D13" s="19"/>
      <c r="E13" s="19"/>
      <c r="F13" s="19"/>
      <c r="G13" s="19"/>
      <c r="H13" s="144" t="s">
        <v>127</v>
      </c>
      <c r="I13" s="145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13.5" customHeight="1" x14ac:dyDescent="0.2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/>
      <c r="R14" s="42"/>
      <c r="S14" s="42"/>
      <c r="T14" s="40" t="s">
        <v>145</v>
      </c>
      <c r="U14" s="40" t="s">
        <v>146</v>
      </c>
      <c r="V14" s="40" t="s">
        <v>147</v>
      </c>
      <c r="W14" s="40" t="s">
        <v>148</v>
      </c>
      <c r="X14" s="40" t="s">
        <v>149</v>
      </c>
      <c r="Y14" s="40" t="s">
        <v>419</v>
      </c>
      <c r="Z14" s="40" t="s">
        <v>150</v>
      </c>
      <c r="AA14" s="40"/>
      <c r="AB14" s="40"/>
      <c r="AC14" s="40"/>
      <c r="AD14" s="40"/>
    </row>
    <row r="15" spans="1:30" ht="13.5" customHeight="1" x14ac:dyDescent="0.2">
      <c r="A15" s="43" t="s">
        <v>151</v>
      </c>
      <c r="B15" s="101" t="str">
        <f>A15</f>
        <v>Round 1</v>
      </c>
      <c r="C15" s="44">
        <v>43204</v>
      </c>
      <c r="D15" s="7" t="s">
        <v>8</v>
      </c>
      <c r="E15" s="19" t="s">
        <v>238</v>
      </c>
      <c r="F15" s="17" t="s">
        <v>22</v>
      </c>
      <c r="G15" s="19" t="s">
        <v>245</v>
      </c>
      <c r="H15" s="45" t="s">
        <v>298</v>
      </c>
      <c r="I15" s="46">
        <v>0.33333333333333331</v>
      </c>
      <c r="J15" s="47" t="str">
        <f t="shared" ref="J15:J154" si="1">D15&amp;E15</f>
        <v>ChatswoodU7 Gold</v>
      </c>
      <c r="K15" s="47" t="str">
        <f t="shared" ref="K15:K154" si="2">F15&amp;G15</f>
        <v>WahroongaU7 Blue</v>
      </c>
      <c r="L15" s="19" t="str">
        <f t="shared" ref="L15:L189" si="3">J15&amp;" V " &amp; K15</f>
        <v>ChatswoodU7 Gold V WahroongaU7 Blue</v>
      </c>
      <c r="M15" s="19">
        <f t="shared" ref="M15:M210" si="4">COUNTIF($L$15:$L$196,L15)</f>
        <v>1</v>
      </c>
      <c r="N15" s="48" t="s">
        <v>370</v>
      </c>
      <c r="O15" s="49" t="str">
        <f t="shared" ref="O15:O42" si="5">D15&amp;B15</f>
        <v>ChatswoodRound 1</v>
      </c>
      <c r="P15" s="49" t="str">
        <f t="shared" ref="P15:P42" si="6">F15&amp;B15</f>
        <v>WahroongaRound 1</v>
      </c>
      <c r="Q15" s="19" t="s">
        <v>7</v>
      </c>
      <c r="R15" s="19">
        <f t="shared" ref="R15:R42" si="7">COUNTIF($P$15:$P$209,Q15)</f>
        <v>0</v>
      </c>
      <c r="S15" s="19" t="str">
        <f t="shared" ref="S15:S42" si="8">IF(R15&lt;&gt;0,0,Q15)</f>
        <v>ChatswoodRound 1</v>
      </c>
      <c r="T15" s="7" t="s">
        <v>420</v>
      </c>
      <c r="U15" s="19">
        <f t="shared" ref="U15:U41" si="9">COUNTIF($J$15:$J$196,T15)</f>
        <v>6</v>
      </c>
      <c r="V15" s="19">
        <f t="shared" ref="V15:V41" si="10">COUNTIFS($J$15:$J$196,$T15,$N$15:$N$196,"sat")+COUNTIFS($K$15:$K$196,$T15,$N$15:$N$196,"sat")</f>
        <v>12</v>
      </c>
      <c r="W15" s="19">
        <f t="shared" ref="W15:W33" si="11">COUNTIFS($J$15:$J$196,$T15,$N$15:$N$196,"sun")+COUNTIFS($K$15:$K$196,$T15,$N$15:$N$196,"sun")</f>
        <v>1</v>
      </c>
      <c r="X15" s="19">
        <f t="shared" ref="X15:X41" si="12">COUNTIFS($J$15:$J$196,$T15,$N$15:$N$196,"fri")+COUNTIFS($K$15:$K$196,$T15,$N$15:$N$196,"fri")</f>
        <v>0</v>
      </c>
      <c r="Y15" s="19">
        <f t="shared" ref="Y15:Y41" si="13">COUNTIFS($J$15:$J$196,$T15,$N$15:$N$196,"bye")+COUNTIFS($K$15:$K$196,$T15,$N$15:$N$196,"bye")</f>
        <v>0</v>
      </c>
      <c r="Z15" s="19">
        <f t="shared" ref="Z15:Z41" si="14">SUM(V15:X15)</f>
        <v>13</v>
      </c>
      <c r="AA15" s="19"/>
      <c r="AB15" s="19"/>
      <c r="AC15" s="19"/>
      <c r="AD15" s="19"/>
    </row>
    <row r="16" spans="1:30" ht="13.5" customHeight="1" x14ac:dyDescent="0.2">
      <c r="A16" s="43"/>
      <c r="B16" s="101" t="str">
        <f t="shared" ref="B16:B28" si="15">B15</f>
        <v>Round 1</v>
      </c>
      <c r="C16" s="44"/>
      <c r="D16" s="7" t="s">
        <v>8</v>
      </c>
      <c r="E16" s="22" t="s">
        <v>297</v>
      </c>
      <c r="F16" s="17" t="s">
        <v>22</v>
      </c>
      <c r="G16" s="19" t="s">
        <v>248</v>
      </c>
      <c r="H16" s="45" t="s">
        <v>334</v>
      </c>
      <c r="I16" s="46">
        <v>0.33333333333333331</v>
      </c>
      <c r="J16" s="47" t="str">
        <f t="shared" si="1"/>
        <v>ChatswoodU7 Green</v>
      </c>
      <c r="K16" s="47" t="str">
        <f t="shared" si="2"/>
        <v>WahroongaU7 Red</v>
      </c>
      <c r="L16" s="19" t="str">
        <f t="shared" si="3"/>
        <v>ChatswoodU7 Green V WahroongaU7 Red</v>
      </c>
      <c r="M16" s="19">
        <f t="shared" si="4"/>
        <v>1</v>
      </c>
      <c r="N16" s="48" t="s">
        <v>370</v>
      </c>
      <c r="O16" s="49" t="str">
        <f t="shared" si="5"/>
        <v>ChatswoodRound 1</v>
      </c>
      <c r="P16" s="49" t="str">
        <f t="shared" si="6"/>
        <v>WahroongaRound 1</v>
      </c>
      <c r="Q16" s="19" t="s">
        <v>9</v>
      </c>
      <c r="R16" s="19">
        <f t="shared" si="7"/>
        <v>0</v>
      </c>
      <c r="S16" s="19" t="str">
        <f t="shared" si="8"/>
        <v>MosmanRound 1</v>
      </c>
      <c r="T16" s="7" t="s">
        <v>421</v>
      </c>
      <c r="U16" s="19">
        <f t="shared" si="9"/>
        <v>6</v>
      </c>
      <c r="V16" s="19">
        <f t="shared" si="10"/>
        <v>12</v>
      </c>
      <c r="W16" s="19">
        <f t="shared" si="11"/>
        <v>1</v>
      </c>
      <c r="X16" s="19">
        <f t="shared" si="12"/>
        <v>0</v>
      </c>
      <c r="Y16" s="19">
        <f t="shared" si="13"/>
        <v>0</v>
      </c>
      <c r="Z16" s="19">
        <f t="shared" si="14"/>
        <v>13</v>
      </c>
      <c r="AA16" s="19"/>
      <c r="AB16" s="19"/>
      <c r="AC16" s="19"/>
      <c r="AD16" s="19"/>
    </row>
    <row r="17" spans="1:26" ht="13.5" customHeight="1" x14ac:dyDescent="0.2">
      <c r="A17" s="43"/>
      <c r="B17" s="101" t="str">
        <f t="shared" si="15"/>
        <v>Round 1</v>
      </c>
      <c r="C17" s="44"/>
      <c r="D17" s="9" t="s">
        <v>26</v>
      </c>
      <c r="E17" s="19" t="s">
        <v>244</v>
      </c>
      <c r="F17" s="17" t="s">
        <v>22</v>
      </c>
      <c r="G17" s="19" t="s">
        <v>238</v>
      </c>
      <c r="H17" s="45" t="s">
        <v>249</v>
      </c>
      <c r="I17" s="46">
        <v>0.33333333333333331</v>
      </c>
      <c r="J17" s="47" t="str">
        <f t="shared" si="1"/>
        <v>MosmanU7 Dolphins</v>
      </c>
      <c r="K17" s="47" t="str">
        <f t="shared" si="2"/>
        <v>WahroongaU7 Gold</v>
      </c>
      <c r="L17" s="19" t="str">
        <f t="shared" si="3"/>
        <v>MosmanU7 Dolphins V WahroongaU7 Gold</v>
      </c>
      <c r="M17" s="19">
        <f t="shared" si="4"/>
        <v>1</v>
      </c>
      <c r="N17" s="48" t="s">
        <v>370</v>
      </c>
      <c r="O17" s="49" t="str">
        <f t="shared" si="5"/>
        <v>MosmanRound 1</v>
      </c>
      <c r="P17" s="49" t="str">
        <f t="shared" si="6"/>
        <v>WahroongaRound 1</v>
      </c>
      <c r="Q17" s="19" t="s">
        <v>11</v>
      </c>
      <c r="R17" s="19">
        <f t="shared" si="7"/>
        <v>0</v>
      </c>
      <c r="S17" s="19" t="str">
        <f t="shared" si="8"/>
        <v>Lane CoveRound 1</v>
      </c>
      <c r="T17" s="10" t="s">
        <v>422</v>
      </c>
      <c r="U17" s="19">
        <f t="shared" si="9"/>
        <v>6</v>
      </c>
      <c r="V17" s="19">
        <f t="shared" si="10"/>
        <v>8</v>
      </c>
      <c r="W17" s="19">
        <f t="shared" si="11"/>
        <v>3</v>
      </c>
      <c r="X17" s="19">
        <f t="shared" si="12"/>
        <v>2</v>
      </c>
      <c r="Y17" s="19">
        <f t="shared" si="13"/>
        <v>0</v>
      </c>
      <c r="Z17" s="19">
        <f t="shared" si="14"/>
        <v>13</v>
      </c>
    </row>
    <row r="18" spans="1:26" ht="13.5" customHeight="1" x14ac:dyDescent="0.2">
      <c r="A18" s="43"/>
      <c r="B18" s="101" t="str">
        <f t="shared" si="15"/>
        <v>Round 1</v>
      </c>
      <c r="C18" s="44"/>
      <c r="D18" s="9" t="s">
        <v>26</v>
      </c>
      <c r="E18" s="19" t="s">
        <v>246</v>
      </c>
      <c r="F18" s="15" t="s">
        <v>18</v>
      </c>
      <c r="G18" s="19" t="s">
        <v>253</v>
      </c>
      <c r="H18" s="45" t="s">
        <v>221</v>
      </c>
      <c r="I18" s="46">
        <v>0.3611111111111111</v>
      </c>
      <c r="J18" s="47" t="str">
        <f t="shared" si="1"/>
        <v>MosmanU7 Sharks</v>
      </c>
      <c r="K18" s="47" t="str">
        <f t="shared" si="2"/>
        <v>RosevilleU7 Cyclones</v>
      </c>
      <c r="L18" s="19" t="str">
        <f t="shared" si="3"/>
        <v>MosmanU7 Sharks V RosevilleU7 Cyclones</v>
      </c>
      <c r="M18" s="19">
        <f t="shared" si="4"/>
        <v>1</v>
      </c>
      <c r="N18" s="48" t="s">
        <v>370</v>
      </c>
      <c r="O18" s="49" t="str">
        <f t="shared" si="5"/>
        <v>MosmanRound 1</v>
      </c>
      <c r="P18" s="49" t="str">
        <f t="shared" si="6"/>
        <v>RosevilleRound 1</v>
      </c>
      <c r="Q18" s="19" t="s">
        <v>13</v>
      </c>
      <c r="R18" s="19">
        <f t="shared" si="7"/>
        <v>0</v>
      </c>
      <c r="S18" s="19" t="str">
        <f t="shared" si="8"/>
        <v>St IvesRound 1</v>
      </c>
      <c r="T18" s="10" t="s">
        <v>423</v>
      </c>
      <c r="U18" s="19">
        <f t="shared" si="9"/>
        <v>6</v>
      </c>
      <c r="V18" s="19">
        <f t="shared" si="10"/>
        <v>7</v>
      </c>
      <c r="W18" s="19">
        <f t="shared" si="11"/>
        <v>3</v>
      </c>
      <c r="X18" s="19">
        <f t="shared" si="12"/>
        <v>2</v>
      </c>
      <c r="Y18" s="19">
        <f t="shared" si="13"/>
        <v>0</v>
      </c>
      <c r="Z18" s="19">
        <f t="shared" si="14"/>
        <v>12</v>
      </c>
    </row>
    <row r="19" spans="1:26" ht="13.5" customHeight="1" x14ac:dyDescent="0.2">
      <c r="A19" s="43"/>
      <c r="B19" s="101" t="str">
        <f t="shared" si="15"/>
        <v>Round 1</v>
      </c>
      <c r="C19" s="44"/>
      <c r="D19" s="9" t="s">
        <v>26</v>
      </c>
      <c r="E19" s="19" t="s">
        <v>247</v>
      </c>
      <c r="F19" s="14" t="s">
        <v>16</v>
      </c>
      <c r="G19" s="19" t="s">
        <v>243</v>
      </c>
      <c r="H19" s="45" t="s">
        <v>224</v>
      </c>
      <c r="I19" s="46">
        <v>0.3611111111111111</v>
      </c>
      <c r="J19" s="47" t="str">
        <f t="shared" si="1"/>
        <v>MosmanU7 Stingrays</v>
      </c>
      <c r="K19" s="47" t="str">
        <f t="shared" si="2"/>
        <v>LindfieldU7 Bucks</v>
      </c>
      <c r="L19" s="19" t="str">
        <f t="shared" si="3"/>
        <v>MosmanU7 Stingrays V LindfieldU7 Bucks</v>
      </c>
      <c r="M19" s="19">
        <f t="shared" si="4"/>
        <v>1</v>
      </c>
      <c r="N19" s="48" t="s">
        <v>370</v>
      </c>
      <c r="O19" s="49" t="str">
        <f t="shared" si="5"/>
        <v>MosmanRound 1</v>
      </c>
      <c r="P19" s="49" t="str">
        <f t="shared" si="6"/>
        <v>LindfieldRound 1</v>
      </c>
      <c r="Q19" s="19" t="s">
        <v>15</v>
      </c>
      <c r="R19" s="19">
        <f t="shared" si="7"/>
        <v>0</v>
      </c>
      <c r="S19" s="19" t="str">
        <f t="shared" si="8"/>
        <v>KWPRound 1</v>
      </c>
      <c r="T19" s="12" t="s">
        <v>424</v>
      </c>
      <c r="U19" s="19">
        <f t="shared" si="9"/>
        <v>8</v>
      </c>
      <c r="V19" s="19">
        <f t="shared" si="10"/>
        <v>0</v>
      </c>
      <c r="W19" s="19">
        <f t="shared" si="11"/>
        <v>12</v>
      </c>
      <c r="X19" s="19">
        <f t="shared" si="12"/>
        <v>1</v>
      </c>
      <c r="Y19" s="19">
        <f t="shared" si="13"/>
        <v>0</v>
      </c>
      <c r="Z19" s="19">
        <f t="shared" si="14"/>
        <v>13</v>
      </c>
    </row>
    <row r="20" spans="1:26" ht="13.5" customHeight="1" x14ac:dyDescent="0.2">
      <c r="A20" s="43"/>
      <c r="B20" s="101" t="str">
        <f t="shared" si="15"/>
        <v>Round 1</v>
      </c>
      <c r="C20" s="44"/>
      <c r="D20" s="9" t="s">
        <v>26</v>
      </c>
      <c r="E20" s="19" t="s">
        <v>242</v>
      </c>
      <c r="F20" s="14" t="s">
        <v>16</v>
      </c>
      <c r="G20" s="22" t="s">
        <v>250</v>
      </c>
      <c r="H20" s="45" t="s">
        <v>226</v>
      </c>
      <c r="I20" s="46">
        <v>0.3611111111111111</v>
      </c>
      <c r="J20" s="47" t="str">
        <f t="shared" si="1"/>
        <v>MosmanU7 Whales</v>
      </c>
      <c r="K20" s="47" t="str">
        <f t="shared" si="2"/>
        <v>LindfieldU7 Stags</v>
      </c>
      <c r="L20" s="19" t="str">
        <f t="shared" si="3"/>
        <v>MosmanU7 Whales V LindfieldU7 Stags</v>
      </c>
      <c r="M20" s="19">
        <f t="shared" si="4"/>
        <v>1</v>
      </c>
      <c r="N20" s="48" t="s">
        <v>370</v>
      </c>
      <c r="O20" s="49" t="str">
        <f t="shared" si="5"/>
        <v>MosmanRound 1</v>
      </c>
      <c r="P20" s="49" t="str">
        <f t="shared" si="6"/>
        <v>LindfieldRound 1</v>
      </c>
      <c r="Q20" s="19" t="s">
        <v>19</v>
      </c>
      <c r="R20" s="19">
        <f t="shared" si="7"/>
        <v>3</v>
      </c>
      <c r="S20" s="19">
        <f t="shared" si="8"/>
        <v>0</v>
      </c>
      <c r="T20" s="12" t="s">
        <v>425</v>
      </c>
      <c r="U20" s="19">
        <f t="shared" si="9"/>
        <v>9</v>
      </c>
      <c r="V20" s="19">
        <f t="shared" si="10"/>
        <v>0</v>
      </c>
      <c r="W20" s="19">
        <f t="shared" si="11"/>
        <v>12</v>
      </c>
      <c r="X20" s="19">
        <f t="shared" si="12"/>
        <v>0</v>
      </c>
      <c r="Y20" s="19">
        <f t="shared" si="13"/>
        <v>1</v>
      </c>
      <c r="Z20" s="19">
        <f t="shared" si="14"/>
        <v>12</v>
      </c>
    </row>
    <row r="21" spans="1:26" ht="13.5" customHeight="1" x14ac:dyDescent="0.2">
      <c r="A21" s="43"/>
      <c r="B21" s="101" t="str">
        <f t="shared" si="15"/>
        <v>Round 1</v>
      </c>
      <c r="C21" s="44"/>
      <c r="D21" s="9" t="s">
        <v>26</v>
      </c>
      <c r="E21" s="19" t="s">
        <v>418</v>
      </c>
      <c r="F21" s="14" t="s">
        <v>16</v>
      </c>
      <c r="G21" s="19" t="s">
        <v>416</v>
      </c>
      <c r="H21" s="45" t="s">
        <v>249</v>
      </c>
      <c r="I21" s="46">
        <v>0.3611111111111111</v>
      </c>
      <c r="J21" s="47" t="str">
        <f t="shared" si="1"/>
        <v>MosmanU7 Marlins</v>
      </c>
      <c r="K21" s="47" t="str">
        <f t="shared" si="2"/>
        <v>LindfieldU7 Elks</v>
      </c>
      <c r="L21" s="19" t="str">
        <f t="shared" si="3"/>
        <v>MosmanU7 Marlins V LindfieldU7 Elks</v>
      </c>
      <c r="M21" s="19">
        <f t="shared" si="4"/>
        <v>1</v>
      </c>
      <c r="N21" s="48" t="s">
        <v>370</v>
      </c>
      <c r="O21" s="49" t="str">
        <f t="shared" si="5"/>
        <v>MosmanRound 1</v>
      </c>
      <c r="P21" s="49" t="str">
        <f t="shared" si="6"/>
        <v>LindfieldRound 1</v>
      </c>
      <c r="Q21" s="19" t="s">
        <v>21</v>
      </c>
      <c r="R21" s="19">
        <f t="shared" si="7"/>
        <v>0</v>
      </c>
      <c r="S21" s="19" t="str">
        <f t="shared" si="8"/>
        <v>Lane CoveRound 2</v>
      </c>
      <c r="T21" s="11" t="s">
        <v>426</v>
      </c>
      <c r="U21" s="19">
        <f t="shared" si="9"/>
        <v>6</v>
      </c>
      <c r="V21" s="19">
        <f t="shared" si="10"/>
        <v>11</v>
      </c>
      <c r="W21" s="19">
        <f t="shared" si="11"/>
        <v>1</v>
      </c>
      <c r="X21" s="19">
        <f t="shared" si="12"/>
        <v>0</v>
      </c>
      <c r="Y21" s="19">
        <f t="shared" si="13"/>
        <v>0</v>
      </c>
      <c r="Z21" s="19">
        <f t="shared" si="14"/>
        <v>12</v>
      </c>
    </row>
    <row r="22" spans="1:26" ht="13.5" customHeight="1" x14ac:dyDescent="0.2">
      <c r="A22" s="43"/>
      <c r="B22" s="101" t="str">
        <f t="shared" si="15"/>
        <v>Round 1</v>
      </c>
      <c r="C22" s="44"/>
      <c r="D22" s="11" t="s">
        <v>14</v>
      </c>
      <c r="E22" s="19" t="s">
        <v>238</v>
      </c>
      <c r="F22" s="18" t="s">
        <v>28</v>
      </c>
      <c r="G22" s="19" t="s">
        <v>367</v>
      </c>
      <c r="H22" s="45" t="s">
        <v>317</v>
      </c>
      <c r="I22" s="46">
        <v>0.33333333333333331</v>
      </c>
      <c r="J22" s="47" t="str">
        <f t="shared" si="1"/>
        <v>Lane CoveU7 Gold</v>
      </c>
      <c r="K22" s="47" t="str">
        <f t="shared" si="2"/>
        <v>Norths PiratesU7 Reds</v>
      </c>
      <c r="L22" s="19" t="str">
        <f t="shared" si="3"/>
        <v>Lane CoveU7 Gold V Norths PiratesU7 Reds</v>
      </c>
      <c r="M22" s="19">
        <f t="shared" si="4"/>
        <v>1</v>
      </c>
      <c r="N22" s="48" t="s">
        <v>370</v>
      </c>
      <c r="O22" s="49" t="str">
        <f t="shared" si="5"/>
        <v>Lane CoveRound 1</v>
      </c>
      <c r="P22" s="49" t="str">
        <f t="shared" si="6"/>
        <v>Norths PiratesRound 1</v>
      </c>
      <c r="Q22" s="19" t="s">
        <v>31</v>
      </c>
      <c r="R22" s="19">
        <f t="shared" si="7"/>
        <v>2</v>
      </c>
      <c r="S22" s="19">
        <f t="shared" si="8"/>
        <v>0</v>
      </c>
      <c r="T22" s="11" t="s">
        <v>427</v>
      </c>
      <c r="U22" s="19">
        <f t="shared" si="9"/>
        <v>6</v>
      </c>
      <c r="V22" s="19">
        <f t="shared" si="10"/>
        <v>12</v>
      </c>
      <c r="W22" s="19">
        <f t="shared" si="11"/>
        <v>1</v>
      </c>
      <c r="X22" s="19">
        <f t="shared" si="12"/>
        <v>0</v>
      </c>
      <c r="Y22" s="19">
        <f t="shared" si="13"/>
        <v>0</v>
      </c>
      <c r="Z22" s="19">
        <f t="shared" si="14"/>
        <v>13</v>
      </c>
    </row>
    <row r="23" spans="1:26" ht="13.5" customHeight="1" x14ac:dyDescent="0.2">
      <c r="A23" s="43"/>
      <c r="B23" s="101" t="str">
        <f t="shared" si="15"/>
        <v>Round 1</v>
      </c>
      <c r="C23" s="44"/>
      <c r="D23" s="11" t="s">
        <v>14</v>
      </c>
      <c r="E23" s="19" t="s">
        <v>245</v>
      </c>
      <c r="F23" s="10" t="s">
        <v>10</v>
      </c>
      <c r="G23" s="19" t="s">
        <v>252</v>
      </c>
      <c r="H23" s="45" t="s">
        <v>320</v>
      </c>
      <c r="I23" s="46">
        <v>0.33333333333333331</v>
      </c>
      <c r="J23" s="47" t="str">
        <f t="shared" si="1"/>
        <v>Lane CoveU7 Blue</v>
      </c>
      <c r="K23" s="47" t="str">
        <f t="shared" si="2"/>
        <v>HornsbyU7 Black</v>
      </c>
      <c r="L23" s="19" t="str">
        <f t="shared" si="3"/>
        <v>Lane CoveU7 Blue V HornsbyU7 Black</v>
      </c>
      <c r="M23" s="19">
        <f t="shared" si="4"/>
        <v>1</v>
      </c>
      <c r="N23" s="48" t="s">
        <v>370</v>
      </c>
      <c r="O23" s="49" t="str">
        <f t="shared" si="5"/>
        <v>Lane CoveRound 1</v>
      </c>
      <c r="P23" s="49" t="str">
        <f t="shared" si="6"/>
        <v>HornsbyRound 1</v>
      </c>
      <c r="Q23" s="19" t="s">
        <v>23</v>
      </c>
      <c r="R23" s="19">
        <f t="shared" si="7"/>
        <v>0</v>
      </c>
      <c r="S23" s="19" t="str">
        <f t="shared" si="8"/>
        <v>LindfieldRound 2</v>
      </c>
      <c r="T23" s="14" t="s">
        <v>428</v>
      </c>
      <c r="U23" s="19">
        <f t="shared" si="9"/>
        <v>6</v>
      </c>
      <c r="V23" s="19">
        <f t="shared" si="10"/>
        <v>11</v>
      </c>
      <c r="W23" s="19">
        <f t="shared" si="11"/>
        <v>2</v>
      </c>
      <c r="X23" s="19">
        <f t="shared" si="12"/>
        <v>0</v>
      </c>
      <c r="Y23" s="19">
        <f t="shared" si="13"/>
        <v>0</v>
      </c>
      <c r="Z23" s="19">
        <f t="shared" si="14"/>
        <v>13</v>
      </c>
    </row>
    <row r="24" spans="1:26" ht="13.5" customHeight="1" x14ac:dyDescent="0.2">
      <c r="A24" s="43"/>
      <c r="B24" s="101" t="str">
        <f t="shared" si="15"/>
        <v>Round 1</v>
      </c>
      <c r="C24" s="44"/>
      <c r="D24" s="13" t="s">
        <v>20</v>
      </c>
      <c r="E24" s="19" t="s">
        <v>366</v>
      </c>
      <c r="F24" s="18" t="s">
        <v>28</v>
      </c>
      <c r="G24" s="19" t="s">
        <v>252</v>
      </c>
      <c r="H24" s="45" t="s">
        <v>321</v>
      </c>
      <c r="I24" s="46">
        <v>0.33333333333333331</v>
      </c>
      <c r="J24" s="47" t="str">
        <f t="shared" si="1"/>
        <v>St IvesU7 Blues</v>
      </c>
      <c r="K24" s="47" t="str">
        <f t="shared" si="2"/>
        <v>Norths PiratesU7 Black</v>
      </c>
      <c r="L24" s="19" t="str">
        <f t="shared" si="3"/>
        <v>St IvesU7 Blues V Norths PiratesU7 Black</v>
      </c>
      <c r="M24" s="19">
        <f t="shared" si="4"/>
        <v>1</v>
      </c>
      <c r="N24" s="48" t="s">
        <v>370</v>
      </c>
      <c r="O24" s="49" t="str">
        <f t="shared" si="5"/>
        <v>St IvesRound 1</v>
      </c>
      <c r="P24" s="49" t="str">
        <f t="shared" si="6"/>
        <v>Norths PiratesRound 1</v>
      </c>
      <c r="Q24" s="19" t="s">
        <v>25</v>
      </c>
      <c r="R24" s="19">
        <f t="shared" si="7"/>
        <v>0</v>
      </c>
      <c r="S24" s="19" t="str">
        <f t="shared" si="8"/>
        <v>Norths PiratesRound 2</v>
      </c>
      <c r="T24" s="14" t="s">
        <v>429</v>
      </c>
      <c r="U24" s="19">
        <f t="shared" si="9"/>
        <v>6</v>
      </c>
      <c r="V24" s="19">
        <f t="shared" si="10"/>
        <v>11</v>
      </c>
      <c r="W24" s="19">
        <f t="shared" si="11"/>
        <v>2</v>
      </c>
      <c r="X24" s="19">
        <f t="shared" si="12"/>
        <v>0</v>
      </c>
      <c r="Y24" s="19">
        <f t="shared" si="13"/>
        <v>0</v>
      </c>
      <c r="Z24" s="19">
        <f t="shared" si="14"/>
        <v>13</v>
      </c>
    </row>
    <row r="25" spans="1:26" ht="13.5" customHeight="1" x14ac:dyDescent="0.2">
      <c r="A25" s="43"/>
      <c r="B25" s="101" t="str">
        <f t="shared" si="15"/>
        <v>Round 1</v>
      </c>
      <c r="C25" s="44"/>
      <c r="D25" s="13" t="s">
        <v>20</v>
      </c>
      <c r="E25" s="19" t="s">
        <v>238</v>
      </c>
      <c r="F25" s="10" t="s">
        <v>10</v>
      </c>
      <c r="G25" s="19" t="s">
        <v>248</v>
      </c>
      <c r="H25" s="45" t="s">
        <v>430</v>
      </c>
      <c r="I25" s="46">
        <v>0.33333333333333331</v>
      </c>
      <c r="J25" s="47" t="str">
        <f t="shared" si="1"/>
        <v>St IvesU7 Gold</v>
      </c>
      <c r="K25" s="47" t="str">
        <f t="shared" si="2"/>
        <v>HornsbyU7 Red</v>
      </c>
      <c r="L25" s="19" t="str">
        <f t="shared" si="3"/>
        <v>St IvesU7 Gold V HornsbyU7 Red</v>
      </c>
      <c r="M25" s="19">
        <f t="shared" si="4"/>
        <v>1</v>
      </c>
      <c r="N25" s="48" t="s">
        <v>370</v>
      </c>
      <c r="O25" s="49" t="str">
        <f t="shared" si="5"/>
        <v>St IvesRound 1</v>
      </c>
      <c r="P25" s="49" t="str">
        <f t="shared" si="6"/>
        <v>HornsbyRound 1</v>
      </c>
      <c r="Q25" s="19" t="s">
        <v>27</v>
      </c>
      <c r="R25" s="19">
        <f t="shared" si="7"/>
        <v>0</v>
      </c>
      <c r="S25" s="19" t="str">
        <f t="shared" si="8"/>
        <v>WahroongaRound 2</v>
      </c>
      <c r="T25" s="14" t="s">
        <v>431</v>
      </c>
      <c r="U25" s="19">
        <f t="shared" si="9"/>
        <v>6</v>
      </c>
      <c r="V25" s="19">
        <f t="shared" si="10"/>
        <v>10</v>
      </c>
      <c r="W25" s="19">
        <f t="shared" si="11"/>
        <v>1</v>
      </c>
      <c r="X25" s="19">
        <f t="shared" si="12"/>
        <v>1</v>
      </c>
      <c r="Y25" s="19">
        <f t="shared" si="13"/>
        <v>0</v>
      </c>
      <c r="Z25" s="19">
        <f t="shared" si="14"/>
        <v>12</v>
      </c>
    </row>
    <row r="26" spans="1:26" ht="13.5" customHeight="1" x14ac:dyDescent="0.2">
      <c r="A26" s="43"/>
      <c r="B26" s="101" t="str">
        <f t="shared" si="15"/>
        <v>Round 1</v>
      </c>
      <c r="C26" s="44">
        <v>43205</v>
      </c>
      <c r="D26" s="12" t="s">
        <v>12</v>
      </c>
      <c r="E26" s="19" t="s">
        <v>365</v>
      </c>
      <c r="F26" s="16" t="s">
        <v>24</v>
      </c>
      <c r="G26" s="19" t="s">
        <v>417</v>
      </c>
      <c r="H26" s="45" t="s">
        <v>432</v>
      </c>
      <c r="I26" s="46">
        <v>0.33333333333333331</v>
      </c>
      <c r="J26" s="47" t="str">
        <f t="shared" si="1"/>
        <v>KWPU7 blue</v>
      </c>
      <c r="K26" s="47" t="str">
        <f t="shared" si="2"/>
        <v>Hunters HillU7 Cockatoos</v>
      </c>
      <c r="L26" s="19" t="str">
        <f t="shared" si="3"/>
        <v>KWPU7 blue V Hunters HillU7 Cockatoos</v>
      </c>
      <c r="M26" s="19">
        <f t="shared" si="4"/>
        <v>1</v>
      </c>
      <c r="N26" s="47" t="s">
        <v>382</v>
      </c>
      <c r="O26" s="49" t="str">
        <f t="shared" si="5"/>
        <v>KWPRound 1</v>
      </c>
      <c r="P26" s="49" t="str">
        <f t="shared" si="6"/>
        <v>Hunters HillRound 1</v>
      </c>
      <c r="Q26" s="19" t="s">
        <v>30</v>
      </c>
      <c r="R26" s="19">
        <f t="shared" si="7"/>
        <v>0</v>
      </c>
      <c r="S26" s="19" t="str">
        <f t="shared" si="8"/>
        <v>RosevilleRound 2</v>
      </c>
      <c r="T26" s="15" t="s">
        <v>433</v>
      </c>
      <c r="U26" s="19">
        <f t="shared" si="9"/>
        <v>7</v>
      </c>
      <c r="V26" s="19">
        <f t="shared" si="10"/>
        <v>11</v>
      </c>
      <c r="W26" s="19">
        <f t="shared" si="11"/>
        <v>1</v>
      </c>
      <c r="X26" s="19">
        <f t="shared" si="12"/>
        <v>0</v>
      </c>
      <c r="Y26" s="19">
        <f t="shared" si="13"/>
        <v>0</v>
      </c>
      <c r="Z26" s="19">
        <f t="shared" si="14"/>
        <v>12</v>
      </c>
    </row>
    <row r="27" spans="1:26" ht="13.5" customHeight="1" x14ac:dyDescent="0.2">
      <c r="A27" s="43"/>
      <c r="B27" s="101" t="str">
        <f t="shared" si="15"/>
        <v>Round 1</v>
      </c>
      <c r="C27" s="44"/>
      <c r="D27" s="12" t="s">
        <v>12</v>
      </c>
      <c r="E27" s="19" t="s">
        <v>238</v>
      </c>
      <c r="F27" s="16" t="s">
        <v>24</v>
      </c>
      <c r="G27" s="19" t="s">
        <v>237</v>
      </c>
      <c r="H27" s="45" t="s">
        <v>316</v>
      </c>
      <c r="I27" s="46">
        <v>0.3611111111111111</v>
      </c>
      <c r="J27" s="47" t="str">
        <f t="shared" si="1"/>
        <v>KWPU7 Gold</v>
      </c>
      <c r="K27" s="47" t="str">
        <f t="shared" si="2"/>
        <v>Hunters HillU7 Magpies</v>
      </c>
      <c r="L27" s="19" t="str">
        <f t="shared" si="3"/>
        <v>KWPU7 Gold V Hunters HillU7 Magpies</v>
      </c>
      <c r="M27" s="19">
        <f t="shared" si="4"/>
        <v>1</v>
      </c>
      <c r="N27" s="47" t="s">
        <v>382</v>
      </c>
      <c r="O27" s="49" t="str">
        <f t="shared" si="5"/>
        <v>KWPRound 1</v>
      </c>
      <c r="P27" s="49" t="str">
        <f t="shared" si="6"/>
        <v>Hunters HillRound 1</v>
      </c>
      <c r="Q27" s="19" t="s">
        <v>29</v>
      </c>
      <c r="R27" s="19">
        <f t="shared" si="7"/>
        <v>1</v>
      </c>
      <c r="S27" s="19">
        <f t="shared" si="8"/>
        <v>0</v>
      </c>
      <c r="T27" s="13" t="s">
        <v>434</v>
      </c>
      <c r="U27" s="19">
        <f t="shared" si="9"/>
        <v>7</v>
      </c>
      <c r="V27" s="19">
        <f t="shared" si="10"/>
        <v>12</v>
      </c>
      <c r="W27" s="19">
        <f t="shared" si="11"/>
        <v>1</v>
      </c>
      <c r="X27" s="19">
        <f t="shared" si="12"/>
        <v>0</v>
      </c>
      <c r="Y27" s="19">
        <f t="shared" si="13"/>
        <v>0</v>
      </c>
      <c r="Z27" s="19">
        <f t="shared" si="14"/>
        <v>13</v>
      </c>
    </row>
    <row r="28" spans="1:26" ht="13.5" customHeight="1" x14ac:dyDescent="0.2">
      <c r="A28" s="43"/>
      <c r="B28" s="101" t="str">
        <f t="shared" si="15"/>
        <v>Round 1</v>
      </c>
      <c r="C28" s="44" t="s">
        <v>241</v>
      </c>
      <c r="D28" s="16" t="s">
        <v>24</v>
      </c>
      <c r="E28" s="19" t="s">
        <v>240</v>
      </c>
      <c r="F28" s="16" t="s">
        <v>24</v>
      </c>
      <c r="G28" s="19" t="s">
        <v>380</v>
      </c>
      <c r="H28" s="20"/>
      <c r="I28" s="19"/>
      <c r="J28" s="47" t="str">
        <f t="shared" si="1"/>
        <v>Hunters HillU7 Crows</v>
      </c>
      <c r="K28" s="47" t="str">
        <f t="shared" si="2"/>
        <v>Hunters HillBye</v>
      </c>
      <c r="L28" s="19" t="str">
        <f t="shared" si="3"/>
        <v>Hunters HillU7 Crows V Hunters HillBye</v>
      </c>
      <c r="M28" s="19">
        <f t="shared" si="4"/>
        <v>1</v>
      </c>
      <c r="N28" s="47" t="s">
        <v>380</v>
      </c>
      <c r="O28" s="49" t="str">
        <f t="shared" si="5"/>
        <v>Hunters HillRound 1</v>
      </c>
      <c r="P28" s="49" t="str">
        <f t="shared" si="6"/>
        <v>Hunters HillRound 1</v>
      </c>
      <c r="Q28" s="19" t="s">
        <v>32</v>
      </c>
      <c r="R28" s="19">
        <f t="shared" si="7"/>
        <v>0</v>
      </c>
      <c r="S28" s="19" t="str">
        <f t="shared" si="8"/>
        <v>HornsbyRound 3</v>
      </c>
      <c r="T28" s="13" t="s">
        <v>435</v>
      </c>
      <c r="U28" s="19">
        <f t="shared" si="9"/>
        <v>7</v>
      </c>
      <c r="V28" s="19">
        <f t="shared" si="10"/>
        <v>12</v>
      </c>
      <c r="W28" s="19">
        <f t="shared" si="11"/>
        <v>1</v>
      </c>
      <c r="X28" s="19">
        <f t="shared" si="12"/>
        <v>0</v>
      </c>
      <c r="Y28" s="19">
        <f t="shared" si="13"/>
        <v>0</v>
      </c>
      <c r="Z28" s="19">
        <f t="shared" si="14"/>
        <v>13</v>
      </c>
    </row>
    <row r="29" spans="1:26" ht="13.5" customHeight="1" x14ac:dyDescent="0.2">
      <c r="A29" s="43" t="s">
        <v>181</v>
      </c>
      <c r="B29" s="101" t="str">
        <f>A29</f>
        <v>Round 2</v>
      </c>
      <c r="C29" s="44">
        <v>43225</v>
      </c>
      <c r="D29" s="11" t="s">
        <v>14</v>
      </c>
      <c r="E29" s="19" t="s">
        <v>238</v>
      </c>
      <c r="F29" s="16" t="s">
        <v>24</v>
      </c>
      <c r="G29" s="19" t="s">
        <v>240</v>
      </c>
      <c r="H29" s="45" t="s">
        <v>317</v>
      </c>
      <c r="I29" s="46">
        <v>0.33333333333333331</v>
      </c>
      <c r="J29" s="47" t="str">
        <f t="shared" si="1"/>
        <v>Lane CoveU7 Gold</v>
      </c>
      <c r="K29" s="47" t="str">
        <f t="shared" si="2"/>
        <v>Hunters HillU7 Crows</v>
      </c>
      <c r="L29" s="19" t="str">
        <f t="shared" si="3"/>
        <v>Lane CoveU7 Gold V Hunters HillU7 Crows</v>
      </c>
      <c r="M29" s="19">
        <f t="shared" si="4"/>
        <v>1</v>
      </c>
      <c r="N29" s="48" t="s">
        <v>370</v>
      </c>
      <c r="O29" s="49" t="str">
        <f t="shared" si="5"/>
        <v>Lane CoveRound 2</v>
      </c>
      <c r="P29" s="49" t="str">
        <f t="shared" si="6"/>
        <v>Hunters HillRound 2</v>
      </c>
      <c r="Q29" s="19" t="s">
        <v>33</v>
      </c>
      <c r="R29" s="19">
        <f t="shared" si="7"/>
        <v>0</v>
      </c>
      <c r="S29" s="19" t="str">
        <f t="shared" si="8"/>
        <v>RosevilleRound 3</v>
      </c>
      <c r="T29" s="17" t="s">
        <v>436</v>
      </c>
      <c r="U29" s="19">
        <f t="shared" si="9"/>
        <v>6</v>
      </c>
      <c r="V29" s="19">
        <f t="shared" si="10"/>
        <v>10</v>
      </c>
      <c r="W29" s="19">
        <f t="shared" si="11"/>
        <v>2</v>
      </c>
      <c r="X29" s="19">
        <f t="shared" si="12"/>
        <v>1</v>
      </c>
      <c r="Y29" s="19">
        <f t="shared" si="13"/>
        <v>0</v>
      </c>
      <c r="Z29" s="19">
        <f t="shared" si="14"/>
        <v>13</v>
      </c>
    </row>
    <row r="30" spans="1:26" ht="13.5" customHeight="1" x14ac:dyDescent="0.2">
      <c r="A30" s="43"/>
      <c r="B30" s="101" t="str">
        <f t="shared" ref="B30:B42" si="16">B29</f>
        <v>Round 2</v>
      </c>
      <c r="C30" s="44"/>
      <c r="D30" s="11" t="s">
        <v>14</v>
      </c>
      <c r="E30" s="19" t="s">
        <v>245</v>
      </c>
      <c r="F30" s="16" t="s">
        <v>24</v>
      </c>
      <c r="G30" s="19" t="s">
        <v>237</v>
      </c>
      <c r="H30" s="45" t="s">
        <v>320</v>
      </c>
      <c r="I30" s="46">
        <v>0.33333333333333331</v>
      </c>
      <c r="J30" s="47" t="str">
        <f t="shared" si="1"/>
        <v>Lane CoveU7 Blue</v>
      </c>
      <c r="K30" s="47" t="str">
        <f t="shared" si="2"/>
        <v>Hunters HillU7 Magpies</v>
      </c>
      <c r="L30" s="19" t="str">
        <f t="shared" si="3"/>
        <v>Lane CoveU7 Blue V Hunters HillU7 Magpies</v>
      </c>
      <c r="M30" s="19">
        <f t="shared" si="4"/>
        <v>1</v>
      </c>
      <c r="N30" s="48" t="s">
        <v>370</v>
      </c>
      <c r="O30" s="49" t="str">
        <f t="shared" si="5"/>
        <v>Lane CoveRound 2</v>
      </c>
      <c r="P30" s="49" t="str">
        <f t="shared" si="6"/>
        <v>Hunters HillRound 2</v>
      </c>
      <c r="Q30" s="19" t="s">
        <v>34</v>
      </c>
      <c r="R30" s="19">
        <f t="shared" si="7"/>
        <v>0</v>
      </c>
      <c r="S30" s="19" t="str">
        <f t="shared" si="8"/>
        <v>ChatswoodRound 3</v>
      </c>
      <c r="T30" s="17" t="s">
        <v>437</v>
      </c>
      <c r="U30" s="19">
        <f t="shared" si="9"/>
        <v>6</v>
      </c>
      <c r="V30" s="19">
        <f t="shared" si="10"/>
        <v>10</v>
      </c>
      <c r="W30" s="19">
        <f t="shared" si="11"/>
        <v>2</v>
      </c>
      <c r="X30" s="19">
        <f t="shared" si="12"/>
        <v>0</v>
      </c>
      <c r="Y30" s="19">
        <f t="shared" si="13"/>
        <v>0</v>
      </c>
      <c r="Z30" s="19">
        <f t="shared" si="14"/>
        <v>12</v>
      </c>
    </row>
    <row r="31" spans="1:26" ht="13.5" customHeight="1" x14ac:dyDescent="0.2">
      <c r="A31" s="43"/>
      <c r="B31" s="101" t="str">
        <f t="shared" si="16"/>
        <v>Round 2</v>
      </c>
      <c r="C31" s="44"/>
      <c r="D31" s="16" t="s">
        <v>24</v>
      </c>
      <c r="E31" s="19" t="s">
        <v>417</v>
      </c>
      <c r="F31" s="9" t="s">
        <v>26</v>
      </c>
      <c r="G31" s="19" t="s">
        <v>247</v>
      </c>
      <c r="H31" s="45" t="s">
        <v>214</v>
      </c>
      <c r="I31" s="46">
        <v>0.33333333333333331</v>
      </c>
      <c r="J31" s="47" t="str">
        <f t="shared" si="1"/>
        <v>Hunters HillU7 Cockatoos</v>
      </c>
      <c r="K31" s="47" t="str">
        <f t="shared" si="2"/>
        <v>MosmanU7 Stingrays</v>
      </c>
      <c r="L31" s="19" t="str">
        <f t="shared" si="3"/>
        <v>Hunters HillU7 Cockatoos V MosmanU7 Stingrays</v>
      </c>
      <c r="M31" s="19">
        <f t="shared" si="4"/>
        <v>1</v>
      </c>
      <c r="N31" s="48" t="s">
        <v>370</v>
      </c>
      <c r="O31" s="49" t="str">
        <f t="shared" si="5"/>
        <v>Hunters HillRound 2</v>
      </c>
      <c r="P31" s="49" t="str">
        <f t="shared" si="6"/>
        <v>MosmanRound 2</v>
      </c>
      <c r="Q31" s="19" t="s">
        <v>35</v>
      </c>
      <c r="R31" s="19">
        <f t="shared" si="7"/>
        <v>1</v>
      </c>
      <c r="S31" s="19">
        <f t="shared" si="8"/>
        <v>0</v>
      </c>
      <c r="T31" s="17" t="s">
        <v>438</v>
      </c>
      <c r="U31" s="19">
        <f t="shared" si="9"/>
        <v>7</v>
      </c>
      <c r="V31" s="19">
        <f t="shared" si="10"/>
        <v>8</v>
      </c>
      <c r="W31" s="19">
        <f t="shared" si="11"/>
        <v>2</v>
      </c>
      <c r="X31" s="19">
        <f t="shared" si="12"/>
        <v>2</v>
      </c>
      <c r="Y31" s="19">
        <f t="shared" si="13"/>
        <v>0</v>
      </c>
      <c r="Z31" s="19">
        <f t="shared" si="14"/>
        <v>12</v>
      </c>
    </row>
    <row r="32" spans="1:26" ht="13.5" customHeight="1" x14ac:dyDescent="0.2">
      <c r="A32" s="43"/>
      <c r="B32" s="101" t="str">
        <f t="shared" si="16"/>
        <v>Round 2</v>
      </c>
      <c r="C32" s="44"/>
      <c r="D32" s="14" t="s">
        <v>16</v>
      </c>
      <c r="E32" s="19" t="s">
        <v>243</v>
      </c>
      <c r="F32" s="7" t="s">
        <v>8</v>
      </c>
      <c r="G32" s="19" t="s">
        <v>238</v>
      </c>
      <c r="H32" s="45" t="s">
        <v>345</v>
      </c>
      <c r="I32" s="46">
        <v>0.33333333333333331</v>
      </c>
      <c r="J32" s="47" t="str">
        <f t="shared" si="1"/>
        <v>LindfieldU7 Bucks</v>
      </c>
      <c r="K32" s="47" t="str">
        <f t="shared" si="2"/>
        <v>ChatswoodU7 Gold</v>
      </c>
      <c r="L32" s="19" t="str">
        <f t="shared" si="3"/>
        <v>LindfieldU7 Bucks V ChatswoodU7 Gold</v>
      </c>
      <c r="M32" s="19">
        <f t="shared" si="4"/>
        <v>1</v>
      </c>
      <c r="N32" s="48" t="s">
        <v>370</v>
      </c>
      <c r="O32" s="49" t="str">
        <f t="shared" si="5"/>
        <v>LindfieldRound 2</v>
      </c>
      <c r="P32" s="49" t="str">
        <f t="shared" si="6"/>
        <v>ChatswoodRound 2</v>
      </c>
      <c r="Q32" s="19" t="s">
        <v>36</v>
      </c>
      <c r="R32" s="19">
        <f t="shared" si="7"/>
        <v>0</v>
      </c>
      <c r="S32" s="19" t="str">
        <f t="shared" si="8"/>
        <v>Hunters HillRound 3</v>
      </c>
      <c r="T32" s="16" t="s">
        <v>439</v>
      </c>
      <c r="U32" s="19">
        <f t="shared" si="9"/>
        <v>7</v>
      </c>
      <c r="V32" s="19">
        <f t="shared" si="10"/>
        <v>11</v>
      </c>
      <c r="W32" s="19">
        <f t="shared" si="11"/>
        <v>2</v>
      </c>
      <c r="X32" s="19">
        <f t="shared" si="12"/>
        <v>0</v>
      </c>
      <c r="Y32" s="19">
        <f t="shared" si="13"/>
        <v>0</v>
      </c>
      <c r="Z32" s="19">
        <f t="shared" si="14"/>
        <v>13</v>
      </c>
    </row>
    <row r="33" spans="1:26" ht="13.5" customHeight="1" x14ac:dyDescent="0.2">
      <c r="A33" s="43"/>
      <c r="B33" s="101" t="str">
        <f t="shared" si="16"/>
        <v>Round 2</v>
      </c>
      <c r="C33" s="44"/>
      <c r="D33" s="14" t="s">
        <v>16</v>
      </c>
      <c r="E33" s="22" t="s">
        <v>250</v>
      </c>
      <c r="F33" s="7" t="s">
        <v>8</v>
      </c>
      <c r="G33" s="22" t="s">
        <v>297</v>
      </c>
      <c r="H33" s="45" t="s">
        <v>351</v>
      </c>
      <c r="I33" s="46">
        <v>0.33333333333333331</v>
      </c>
      <c r="J33" s="47" t="str">
        <f t="shared" si="1"/>
        <v>LindfieldU7 Stags</v>
      </c>
      <c r="K33" s="47" t="str">
        <f t="shared" si="2"/>
        <v>ChatswoodU7 Green</v>
      </c>
      <c r="L33" s="19" t="str">
        <f t="shared" si="3"/>
        <v>LindfieldU7 Stags V ChatswoodU7 Green</v>
      </c>
      <c r="M33" s="19">
        <f t="shared" si="4"/>
        <v>1</v>
      </c>
      <c r="N33" s="48" t="s">
        <v>370</v>
      </c>
      <c r="O33" s="49" t="str">
        <f t="shared" si="5"/>
        <v>LindfieldRound 2</v>
      </c>
      <c r="P33" s="49" t="str">
        <f t="shared" si="6"/>
        <v>ChatswoodRound 2</v>
      </c>
      <c r="Q33" s="19" t="s">
        <v>37</v>
      </c>
      <c r="R33" s="19">
        <f t="shared" si="7"/>
        <v>0</v>
      </c>
      <c r="S33" s="19" t="str">
        <f t="shared" si="8"/>
        <v>Norths PiratesRound 3</v>
      </c>
      <c r="T33" s="16" t="s">
        <v>440</v>
      </c>
      <c r="U33" s="19">
        <f t="shared" si="9"/>
        <v>8</v>
      </c>
      <c r="V33" s="19">
        <f t="shared" si="10"/>
        <v>11</v>
      </c>
      <c r="W33" s="19">
        <f t="shared" si="11"/>
        <v>1</v>
      </c>
      <c r="X33" s="19">
        <f t="shared" si="12"/>
        <v>0</v>
      </c>
      <c r="Y33" s="19">
        <f t="shared" si="13"/>
        <v>1</v>
      </c>
      <c r="Z33" s="19">
        <f t="shared" si="14"/>
        <v>12</v>
      </c>
    </row>
    <row r="34" spans="1:26" ht="13.5" customHeight="1" x14ac:dyDescent="0.2">
      <c r="A34" s="43"/>
      <c r="B34" s="101" t="str">
        <f t="shared" si="16"/>
        <v>Round 2</v>
      </c>
      <c r="C34" s="44"/>
      <c r="D34" s="14" t="s">
        <v>16</v>
      </c>
      <c r="E34" s="19" t="s">
        <v>416</v>
      </c>
      <c r="F34" s="9" t="s">
        <v>26</v>
      </c>
      <c r="G34" s="19" t="s">
        <v>246</v>
      </c>
      <c r="H34" s="45" t="s">
        <v>308</v>
      </c>
      <c r="I34" s="46">
        <v>0.33333333333333331</v>
      </c>
      <c r="J34" s="47" t="str">
        <f t="shared" si="1"/>
        <v>LindfieldU7 Elks</v>
      </c>
      <c r="K34" s="47" t="str">
        <f t="shared" si="2"/>
        <v>MosmanU7 Sharks</v>
      </c>
      <c r="L34" s="19" t="str">
        <f t="shared" si="3"/>
        <v>LindfieldU7 Elks V MosmanU7 Sharks</v>
      </c>
      <c r="M34" s="19">
        <f t="shared" si="4"/>
        <v>1</v>
      </c>
      <c r="N34" s="48" t="s">
        <v>370</v>
      </c>
      <c r="O34" s="49" t="str">
        <f t="shared" si="5"/>
        <v>LindfieldRound 2</v>
      </c>
      <c r="P34" s="49" t="str">
        <f t="shared" si="6"/>
        <v>MosmanRound 2</v>
      </c>
      <c r="Q34" s="19" t="s">
        <v>38</v>
      </c>
      <c r="R34" s="19">
        <f t="shared" si="7"/>
        <v>0</v>
      </c>
      <c r="S34" s="19" t="str">
        <f t="shared" si="8"/>
        <v>KWPRound 3</v>
      </c>
      <c r="T34" s="16" t="s">
        <v>441</v>
      </c>
      <c r="U34" s="19">
        <f t="shared" si="9"/>
        <v>7</v>
      </c>
      <c r="V34" s="19">
        <f t="shared" si="10"/>
        <v>10</v>
      </c>
      <c r="W34" s="19">
        <v>2</v>
      </c>
      <c r="X34" s="19">
        <f t="shared" si="12"/>
        <v>0</v>
      </c>
      <c r="Y34" s="19">
        <f t="shared" si="13"/>
        <v>0</v>
      </c>
      <c r="Z34" s="19">
        <f t="shared" si="14"/>
        <v>12</v>
      </c>
    </row>
    <row r="35" spans="1:26" ht="13.5" customHeight="1" x14ac:dyDescent="0.2">
      <c r="A35" s="43"/>
      <c r="B35" s="101" t="str">
        <f t="shared" si="16"/>
        <v>Round 2</v>
      </c>
      <c r="C35" s="44"/>
      <c r="D35" s="18" t="s">
        <v>28</v>
      </c>
      <c r="E35" s="19" t="s">
        <v>367</v>
      </c>
      <c r="F35" s="13" t="s">
        <v>20</v>
      </c>
      <c r="G35" s="19" t="s">
        <v>366</v>
      </c>
      <c r="H35" s="45" t="s">
        <v>251</v>
      </c>
      <c r="I35" s="46">
        <v>0.33333333333333331</v>
      </c>
      <c r="J35" s="47" t="str">
        <f t="shared" si="1"/>
        <v>Norths PiratesU7 Reds</v>
      </c>
      <c r="K35" s="47" t="str">
        <f t="shared" si="2"/>
        <v>St IvesU7 Blues</v>
      </c>
      <c r="L35" s="19" t="str">
        <f t="shared" si="3"/>
        <v>Norths PiratesU7 Reds V St IvesU7 Blues</v>
      </c>
      <c r="M35" s="19">
        <f t="shared" si="4"/>
        <v>1</v>
      </c>
      <c r="N35" s="48" t="s">
        <v>370</v>
      </c>
      <c r="O35" s="49" t="str">
        <f t="shared" si="5"/>
        <v>Norths PiratesRound 2</v>
      </c>
      <c r="P35" s="49" t="str">
        <f t="shared" si="6"/>
        <v>St IvesRound 2</v>
      </c>
      <c r="Q35" s="19" t="s">
        <v>39</v>
      </c>
      <c r="R35" s="19">
        <f t="shared" si="7"/>
        <v>2</v>
      </c>
      <c r="S35" s="19">
        <f t="shared" si="8"/>
        <v>0</v>
      </c>
      <c r="T35" s="9" t="s">
        <v>442</v>
      </c>
      <c r="U35" s="19">
        <f t="shared" si="9"/>
        <v>5</v>
      </c>
      <c r="V35" s="19">
        <f t="shared" si="10"/>
        <v>11</v>
      </c>
      <c r="W35" s="19">
        <f t="shared" ref="W35:W41" si="17">COUNTIFS($J$15:$J$196,$T35,$N$15:$N$196,"sun")+COUNTIFS($K$15:$K$196,$T35,$N$15:$N$196,"sun")</f>
        <v>1</v>
      </c>
      <c r="X35" s="19">
        <f t="shared" si="12"/>
        <v>0</v>
      </c>
      <c r="Y35" s="19">
        <f t="shared" si="13"/>
        <v>0</v>
      </c>
      <c r="Z35" s="19">
        <f t="shared" si="14"/>
        <v>12</v>
      </c>
    </row>
    <row r="36" spans="1:26" ht="13.5" customHeight="1" x14ac:dyDescent="0.2">
      <c r="A36" s="43"/>
      <c r="B36" s="101" t="str">
        <f t="shared" si="16"/>
        <v>Round 2</v>
      </c>
      <c r="C36" s="44"/>
      <c r="D36" s="18" t="s">
        <v>28</v>
      </c>
      <c r="E36" s="19" t="s">
        <v>252</v>
      </c>
      <c r="F36" s="13" t="s">
        <v>20</v>
      </c>
      <c r="G36" s="19" t="s">
        <v>238</v>
      </c>
      <c r="H36" s="45" t="s">
        <v>233</v>
      </c>
      <c r="I36" s="46">
        <v>0.33333333333333331</v>
      </c>
      <c r="J36" s="47" t="str">
        <f t="shared" si="1"/>
        <v>Norths PiratesU7 Black</v>
      </c>
      <c r="K36" s="47" t="str">
        <f t="shared" si="2"/>
        <v>St IvesU7 Gold</v>
      </c>
      <c r="L36" s="19" t="str">
        <f t="shared" si="3"/>
        <v>Norths PiratesU7 Black V St IvesU7 Gold</v>
      </c>
      <c r="M36" s="19">
        <f t="shared" si="4"/>
        <v>1</v>
      </c>
      <c r="N36" s="48" t="s">
        <v>370</v>
      </c>
      <c r="O36" s="49" t="str">
        <f t="shared" si="5"/>
        <v>Norths PiratesRound 2</v>
      </c>
      <c r="P36" s="49" t="str">
        <f t="shared" si="6"/>
        <v>St IvesRound 2</v>
      </c>
      <c r="Q36" s="19" t="s">
        <v>40</v>
      </c>
      <c r="R36" s="19">
        <f t="shared" si="7"/>
        <v>0</v>
      </c>
      <c r="S36" s="19" t="str">
        <f t="shared" si="8"/>
        <v>MosmanRound 4</v>
      </c>
      <c r="T36" s="9" t="s">
        <v>443</v>
      </c>
      <c r="U36" s="19">
        <f t="shared" si="9"/>
        <v>5</v>
      </c>
      <c r="V36" s="19">
        <f t="shared" si="10"/>
        <v>12</v>
      </c>
      <c r="W36" s="19">
        <f t="shared" si="17"/>
        <v>1</v>
      </c>
      <c r="X36" s="19">
        <f t="shared" si="12"/>
        <v>0</v>
      </c>
      <c r="Y36" s="19">
        <f t="shared" si="13"/>
        <v>0</v>
      </c>
      <c r="Z36" s="19">
        <f t="shared" si="14"/>
        <v>13</v>
      </c>
    </row>
    <row r="37" spans="1:26" ht="13.5" customHeight="1" x14ac:dyDescent="0.2">
      <c r="A37" s="43"/>
      <c r="B37" s="101" t="str">
        <f t="shared" si="16"/>
        <v>Round 2</v>
      </c>
      <c r="C37" s="44"/>
      <c r="D37" s="17" t="s">
        <v>22</v>
      </c>
      <c r="E37" s="19" t="s">
        <v>245</v>
      </c>
      <c r="F37" s="9" t="s">
        <v>26</v>
      </c>
      <c r="G37" s="22" t="s">
        <v>244</v>
      </c>
      <c r="H37" s="45" t="s">
        <v>349</v>
      </c>
      <c r="I37" s="46">
        <v>0.33333333333333331</v>
      </c>
      <c r="J37" s="47" t="str">
        <f t="shared" si="1"/>
        <v>WahroongaU7 Blue</v>
      </c>
      <c r="K37" s="47" t="str">
        <f t="shared" si="2"/>
        <v>MosmanU7 Dolphins</v>
      </c>
      <c r="L37" s="19" t="str">
        <f t="shared" si="3"/>
        <v>WahroongaU7 Blue V MosmanU7 Dolphins</v>
      </c>
      <c r="M37" s="19">
        <f t="shared" si="4"/>
        <v>1</v>
      </c>
      <c r="N37" s="48" t="s">
        <v>370</v>
      </c>
      <c r="O37" s="49" t="str">
        <f t="shared" si="5"/>
        <v>WahroongaRound 2</v>
      </c>
      <c r="P37" s="49" t="str">
        <f t="shared" si="6"/>
        <v>MosmanRound 2</v>
      </c>
      <c r="Q37" s="19" t="s">
        <v>41</v>
      </c>
      <c r="R37" s="19">
        <f t="shared" si="7"/>
        <v>0</v>
      </c>
      <c r="S37" s="19" t="str">
        <f t="shared" si="8"/>
        <v>LindfieldRound 4</v>
      </c>
      <c r="T37" s="9" t="s">
        <v>444</v>
      </c>
      <c r="U37" s="19">
        <f t="shared" si="9"/>
        <v>6</v>
      </c>
      <c r="V37" s="19">
        <f t="shared" si="10"/>
        <v>11</v>
      </c>
      <c r="W37" s="19">
        <f t="shared" si="17"/>
        <v>1</v>
      </c>
      <c r="X37" s="19">
        <f t="shared" si="12"/>
        <v>0</v>
      </c>
      <c r="Y37" s="19">
        <f t="shared" si="13"/>
        <v>0</v>
      </c>
      <c r="Z37" s="19">
        <f t="shared" si="14"/>
        <v>12</v>
      </c>
    </row>
    <row r="38" spans="1:26" ht="13.5" customHeight="1" x14ac:dyDescent="0.2">
      <c r="A38" s="43"/>
      <c r="B38" s="101" t="str">
        <f t="shared" si="16"/>
        <v>Round 2</v>
      </c>
      <c r="C38" s="44"/>
      <c r="D38" s="17" t="s">
        <v>22</v>
      </c>
      <c r="E38" s="19" t="s">
        <v>248</v>
      </c>
      <c r="F38" s="9" t="s">
        <v>26</v>
      </c>
      <c r="G38" s="19" t="s">
        <v>242</v>
      </c>
      <c r="H38" s="45" t="s">
        <v>350</v>
      </c>
      <c r="I38" s="46">
        <v>0.33333333333333331</v>
      </c>
      <c r="J38" s="47" t="str">
        <f t="shared" si="1"/>
        <v>WahroongaU7 Red</v>
      </c>
      <c r="K38" s="47" t="str">
        <f t="shared" si="2"/>
        <v>MosmanU7 Whales</v>
      </c>
      <c r="L38" s="19" t="str">
        <f t="shared" si="3"/>
        <v>WahroongaU7 Red V MosmanU7 Whales</v>
      </c>
      <c r="M38" s="19">
        <f t="shared" si="4"/>
        <v>1</v>
      </c>
      <c r="N38" s="48" t="s">
        <v>370</v>
      </c>
      <c r="O38" s="49" t="str">
        <f t="shared" si="5"/>
        <v>WahroongaRound 2</v>
      </c>
      <c r="P38" s="49" t="str">
        <f t="shared" si="6"/>
        <v>MosmanRound 2</v>
      </c>
      <c r="Q38" s="19" t="s">
        <v>42</v>
      </c>
      <c r="R38" s="19">
        <f t="shared" si="7"/>
        <v>0</v>
      </c>
      <c r="S38" s="19" t="str">
        <f t="shared" si="8"/>
        <v>Norths PiratesRound 4</v>
      </c>
      <c r="T38" s="9" t="s">
        <v>445</v>
      </c>
      <c r="U38" s="19">
        <f t="shared" si="9"/>
        <v>6</v>
      </c>
      <c r="V38" s="19">
        <f t="shared" si="10"/>
        <v>11</v>
      </c>
      <c r="W38" s="19">
        <f t="shared" si="17"/>
        <v>1</v>
      </c>
      <c r="X38" s="19">
        <f t="shared" si="12"/>
        <v>0</v>
      </c>
      <c r="Y38" s="19">
        <f t="shared" si="13"/>
        <v>0</v>
      </c>
      <c r="Z38" s="19">
        <f t="shared" si="14"/>
        <v>12</v>
      </c>
    </row>
    <row r="39" spans="1:26" ht="13.5" customHeight="1" x14ac:dyDescent="0.2">
      <c r="A39" s="43"/>
      <c r="B39" s="101" t="str">
        <f t="shared" si="16"/>
        <v>Round 2</v>
      </c>
      <c r="C39" s="44"/>
      <c r="D39" s="17" t="s">
        <v>22</v>
      </c>
      <c r="E39" s="19" t="s">
        <v>238</v>
      </c>
      <c r="F39" s="9" t="s">
        <v>26</v>
      </c>
      <c r="G39" s="19" t="s">
        <v>418</v>
      </c>
      <c r="H39" s="45" t="s">
        <v>446</v>
      </c>
      <c r="I39" s="46">
        <v>0.33333333333333331</v>
      </c>
      <c r="J39" s="47" t="str">
        <f t="shared" si="1"/>
        <v>WahroongaU7 Gold</v>
      </c>
      <c r="K39" s="47" t="str">
        <f t="shared" si="2"/>
        <v>MosmanU7 Marlins</v>
      </c>
      <c r="L39" s="19" t="str">
        <f t="shared" si="3"/>
        <v>WahroongaU7 Gold V MosmanU7 Marlins</v>
      </c>
      <c r="M39" s="19">
        <f t="shared" si="4"/>
        <v>1</v>
      </c>
      <c r="N39" s="48" t="s">
        <v>370</v>
      </c>
      <c r="O39" s="49" t="str">
        <f t="shared" si="5"/>
        <v>WahroongaRound 2</v>
      </c>
      <c r="P39" s="49" t="str">
        <f t="shared" si="6"/>
        <v>MosmanRound 2</v>
      </c>
      <c r="Q39" s="19" t="s">
        <v>43</v>
      </c>
      <c r="R39" s="19">
        <f t="shared" si="7"/>
        <v>0</v>
      </c>
      <c r="S39" s="19" t="str">
        <f t="shared" si="8"/>
        <v>RosevilleRound 4</v>
      </c>
      <c r="T39" s="9" t="s">
        <v>447</v>
      </c>
      <c r="U39" s="19">
        <f t="shared" si="9"/>
        <v>5</v>
      </c>
      <c r="V39" s="19">
        <f t="shared" si="10"/>
        <v>12</v>
      </c>
      <c r="W39" s="19">
        <f t="shared" si="17"/>
        <v>1</v>
      </c>
      <c r="X39" s="19">
        <f t="shared" si="12"/>
        <v>0</v>
      </c>
      <c r="Y39" s="19">
        <f t="shared" si="13"/>
        <v>0</v>
      </c>
      <c r="Z39" s="19">
        <f t="shared" si="14"/>
        <v>13</v>
      </c>
    </row>
    <row r="40" spans="1:26" ht="13.5" customHeight="1" x14ac:dyDescent="0.2">
      <c r="A40" s="43"/>
      <c r="B40" s="101" t="str">
        <f t="shared" si="16"/>
        <v>Round 2</v>
      </c>
      <c r="C40" s="44"/>
      <c r="D40" s="15" t="s">
        <v>18</v>
      </c>
      <c r="E40" s="19" t="s">
        <v>253</v>
      </c>
      <c r="F40" s="10" t="s">
        <v>10</v>
      </c>
      <c r="G40" s="19" t="s">
        <v>252</v>
      </c>
      <c r="H40" s="45" t="s">
        <v>235</v>
      </c>
      <c r="I40" s="46">
        <v>0.33333333333333331</v>
      </c>
      <c r="J40" s="47" t="str">
        <f t="shared" si="1"/>
        <v>RosevilleU7 Cyclones</v>
      </c>
      <c r="K40" s="47" t="str">
        <f t="shared" si="2"/>
        <v>HornsbyU7 Black</v>
      </c>
      <c r="L40" s="19" t="str">
        <f t="shared" si="3"/>
        <v>RosevilleU7 Cyclones V HornsbyU7 Black</v>
      </c>
      <c r="M40" s="19">
        <f t="shared" si="4"/>
        <v>1</v>
      </c>
      <c r="N40" s="48" t="s">
        <v>370</v>
      </c>
      <c r="O40" s="49" t="str">
        <f t="shared" si="5"/>
        <v>RosevilleRound 2</v>
      </c>
      <c r="P40" s="49" t="str">
        <f t="shared" si="6"/>
        <v>HornsbyRound 2</v>
      </c>
      <c r="Q40" s="19" t="s">
        <v>44</v>
      </c>
      <c r="R40" s="19">
        <f t="shared" si="7"/>
        <v>0</v>
      </c>
      <c r="S40" s="19" t="str">
        <f t="shared" si="8"/>
        <v>KWPRound 4</v>
      </c>
      <c r="T40" s="18" t="s">
        <v>448</v>
      </c>
      <c r="U40" s="19">
        <f t="shared" si="9"/>
        <v>8</v>
      </c>
      <c r="V40" s="19">
        <f t="shared" si="10"/>
        <v>12</v>
      </c>
      <c r="W40" s="19">
        <f t="shared" si="17"/>
        <v>1</v>
      </c>
      <c r="X40" s="19">
        <f t="shared" si="12"/>
        <v>0</v>
      </c>
      <c r="Y40" s="19">
        <f t="shared" si="13"/>
        <v>0</v>
      </c>
      <c r="Z40" s="19">
        <f t="shared" si="14"/>
        <v>13</v>
      </c>
    </row>
    <row r="41" spans="1:26" ht="13.5" customHeight="1" x14ac:dyDescent="0.2">
      <c r="A41" s="43"/>
      <c r="B41" s="101" t="str">
        <f t="shared" si="16"/>
        <v>Round 2</v>
      </c>
      <c r="C41" s="44">
        <v>43226</v>
      </c>
      <c r="D41" s="12" t="s">
        <v>12</v>
      </c>
      <c r="E41" s="19" t="s">
        <v>365</v>
      </c>
      <c r="F41" s="10" t="s">
        <v>10</v>
      </c>
      <c r="G41" s="19" t="s">
        <v>248</v>
      </c>
      <c r="H41" s="45" t="s">
        <v>432</v>
      </c>
      <c r="I41" s="46">
        <v>0.33333333333333331</v>
      </c>
      <c r="J41" s="47" t="str">
        <f t="shared" si="1"/>
        <v>KWPU7 blue</v>
      </c>
      <c r="K41" s="47" t="str">
        <f t="shared" si="2"/>
        <v>HornsbyU7 Red</v>
      </c>
      <c r="L41" s="19" t="str">
        <f t="shared" si="3"/>
        <v>KWPU7 blue V HornsbyU7 Red</v>
      </c>
      <c r="M41" s="19">
        <f t="shared" si="4"/>
        <v>1</v>
      </c>
      <c r="N41" s="47" t="s">
        <v>382</v>
      </c>
      <c r="O41" s="49" t="str">
        <f t="shared" si="5"/>
        <v>KWPRound 2</v>
      </c>
      <c r="P41" s="49" t="str">
        <f t="shared" si="6"/>
        <v>HornsbyRound 2</v>
      </c>
      <c r="Q41" s="19" t="s">
        <v>46</v>
      </c>
      <c r="R41" s="19">
        <f t="shared" si="7"/>
        <v>2</v>
      </c>
      <c r="S41" s="19">
        <f t="shared" si="8"/>
        <v>0</v>
      </c>
      <c r="T41" s="18" t="s">
        <v>449</v>
      </c>
      <c r="U41" s="19">
        <f t="shared" si="9"/>
        <v>7</v>
      </c>
      <c r="V41" s="19">
        <f t="shared" si="10"/>
        <v>11</v>
      </c>
      <c r="W41" s="19">
        <f t="shared" si="17"/>
        <v>1</v>
      </c>
      <c r="X41" s="19">
        <f t="shared" si="12"/>
        <v>0</v>
      </c>
      <c r="Y41" s="19">
        <f t="shared" si="13"/>
        <v>0</v>
      </c>
      <c r="Z41" s="19">
        <f t="shared" si="14"/>
        <v>12</v>
      </c>
    </row>
    <row r="42" spans="1:26" ht="13.5" customHeight="1" x14ac:dyDescent="0.2">
      <c r="A42" s="43"/>
      <c r="B42" s="101" t="str">
        <f t="shared" si="16"/>
        <v>Round 2</v>
      </c>
      <c r="C42" s="44" t="s">
        <v>241</v>
      </c>
      <c r="D42" s="12" t="s">
        <v>12</v>
      </c>
      <c r="E42" s="19" t="s">
        <v>238</v>
      </c>
      <c r="F42" s="12" t="s">
        <v>12</v>
      </c>
      <c r="G42" s="19" t="s">
        <v>380</v>
      </c>
      <c r="H42" s="45"/>
      <c r="I42" s="46"/>
      <c r="J42" s="47" t="str">
        <f t="shared" si="1"/>
        <v>KWPU7 Gold</v>
      </c>
      <c r="K42" s="47" t="str">
        <f t="shared" si="2"/>
        <v>KWPBye</v>
      </c>
      <c r="L42" s="19" t="str">
        <f t="shared" si="3"/>
        <v>KWPU7 Gold V KWPBye</v>
      </c>
      <c r="M42" s="19">
        <f t="shared" si="4"/>
        <v>1</v>
      </c>
      <c r="N42" s="47" t="s">
        <v>380</v>
      </c>
      <c r="O42" s="49" t="str">
        <f t="shared" si="5"/>
        <v>KWPRound 2</v>
      </c>
      <c r="P42" s="49" t="str">
        <f t="shared" si="6"/>
        <v>KWPRound 2</v>
      </c>
      <c r="Q42" s="19" t="s">
        <v>47</v>
      </c>
      <c r="R42" s="19">
        <f t="shared" si="7"/>
        <v>0</v>
      </c>
      <c r="S42" s="19" t="str">
        <f t="shared" si="8"/>
        <v>WahroongaRound 5</v>
      </c>
      <c r="T42" s="19"/>
      <c r="U42" s="19"/>
      <c r="V42" s="19"/>
      <c r="W42" s="19"/>
      <c r="X42" s="19"/>
      <c r="Y42" s="19"/>
      <c r="Z42" s="19"/>
    </row>
    <row r="43" spans="1:26" ht="13.5" customHeight="1" x14ac:dyDescent="0.2">
      <c r="A43" s="43" t="s">
        <v>183</v>
      </c>
      <c r="B43" s="101" t="s">
        <v>183</v>
      </c>
      <c r="C43" s="44">
        <v>43231</v>
      </c>
      <c r="D43" s="14" t="s">
        <v>16</v>
      </c>
      <c r="E43" s="19" t="s">
        <v>416</v>
      </c>
      <c r="F43" s="7" t="s">
        <v>8</v>
      </c>
      <c r="G43" s="102" t="s">
        <v>252</v>
      </c>
      <c r="H43" s="45" t="s">
        <v>308</v>
      </c>
      <c r="I43" s="46">
        <v>0.75</v>
      </c>
      <c r="J43" s="47" t="str">
        <f t="shared" si="1"/>
        <v>LindfieldU7 Elks</v>
      </c>
      <c r="K43" s="47" t="str">
        <f t="shared" si="2"/>
        <v>ChatswoodU7 Black</v>
      </c>
      <c r="L43" s="19" t="str">
        <f t="shared" si="3"/>
        <v>LindfieldU7 Elks V ChatswoodU7 Black</v>
      </c>
      <c r="M43" s="19">
        <f t="shared" si="4"/>
        <v>1</v>
      </c>
      <c r="N43" s="47" t="s">
        <v>396</v>
      </c>
      <c r="O43" s="49"/>
      <c r="P43" s="4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3.5" customHeight="1" x14ac:dyDescent="0.2">
      <c r="A44" s="43"/>
      <c r="B44" s="101" t="str">
        <f>A43</f>
        <v>Round 3</v>
      </c>
      <c r="C44" s="44"/>
      <c r="D44" s="10" t="s">
        <v>10</v>
      </c>
      <c r="E44" s="19" t="s">
        <v>252</v>
      </c>
      <c r="F44" s="17" t="s">
        <v>22</v>
      </c>
      <c r="G44" s="19" t="s">
        <v>245</v>
      </c>
      <c r="H44" s="45" t="s">
        <v>346</v>
      </c>
      <c r="I44" s="46">
        <v>0.77083333333333337</v>
      </c>
      <c r="J44" s="47" t="str">
        <f t="shared" si="1"/>
        <v>HornsbyU7 Black</v>
      </c>
      <c r="K44" s="47" t="str">
        <f t="shared" si="2"/>
        <v>WahroongaU7 Blue</v>
      </c>
      <c r="L44" s="19" t="str">
        <f t="shared" si="3"/>
        <v>HornsbyU7 Black V WahroongaU7 Blue</v>
      </c>
      <c r="M44" s="19">
        <f t="shared" si="4"/>
        <v>1</v>
      </c>
      <c r="N44" s="47" t="s">
        <v>396</v>
      </c>
      <c r="O44" s="49" t="str">
        <f t="shared" ref="O44:O67" si="18">D44&amp;B44</f>
        <v>HornsbyRound 3</v>
      </c>
      <c r="P44" s="49" t="str">
        <f t="shared" ref="P44:P67" si="19">F44&amp;B44</f>
        <v>WahroongaRound 3</v>
      </c>
      <c r="Q44" s="19" t="s">
        <v>48</v>
      </c>
      <c r="R44" s="19">
        <f t="shared" ref="R44:R67" si="20">COUNTIF($P$15:$P$209,Q44)</f>
        <v>0</v>
      </c>
      <c r="S44" s="19" t="str">
        <f t="shared" ref="S44:S67" si="21">IF(R44&lt;&gt;0,0,Q44)</f>
        <v>Hunters HillRound 5</v>
      </c>
      <c r="T44" s="19"/>
      <c r="U44" s="19"/>
      <c r="V44" s="19"/>
      <c r="W44" s="19"/>
      <c r="X44" s="19"/>
      <c r="Y44" s="19"/>
      <c r="Z44" s="19"/>
    </row>
    <row r="45" spans="1:26" ht="13.5" customHeight="1" x14ac:dyDescent="0.2">
      <c r="A45" s="43"/>
      <c r="B45" s="101" t="str">
        <f t="shared" ref="B45:B56" si="22">B44</f>
        <v>Round 3</v>
      </c>
      <c r="C45" s="44"/>
      <c r="D45" s="10" t="s">
        <v>10</v>
      </c>
      <c r="E45" s="19" t="s">
        <v>248</v>
      </c>
      <c r="F45" s="17" t="s">
        <v>22</v>
      </c>
      <c r="G45" s="19" t="s">
        <v>238</v>
      </c>
      <c r="H45" s="45" t="s">
        <v>450</v>
      </c>
      <c r="I45" s="46">
        <v>0.77083333333333337</v>
      </c>
      <c r="J45" s="47" t="str">
        <f t="shared" si="1"/>
        <v>HornsbyU7 Red</v>
      </c>
      <c r="K45" s="47" t="str">
        <f t="shared" si="2"/>
        <v>WahroongaU7 Gold</v>
      </c>
      <c r="L45" s="19" t="str">
        <f t="shared" si="3"/>
        <v>HornsbyU7 Red V WahroongaU7 Gold</v>
      </c>
      <c r="M45" s="19">
        <f t="shared" si="4"/>
        <v>1</v>
      </c>
      <c r="N45" s="47" t="s">
        <v>396</v>
      </c>
      <c r="O45" s="49" t="str">
        <f t="shared" si="18"/>
        <v>HornsbyRound 3</v>
      </c>
      <c r="P45" s="49" t="str">
        <f t="shared" si="19"/>
        <v>WahroongaRound 3</v>
      </c>
      <c r="Q45" s="19" t="s">
        <v>49</v>
      </c>
      <c r="R45" s="19">
        <f t="shared" si="20"/>
        <v>0</v>
      </c>
      <c r="S45" s="19" t="str">
        <f t="shared" si="21"/>
        <v>RosevilleRound 5</v>
      </c>
      <c r="T45" s="19"/>
      <c r="U45" s="19"/>
      <c r="V45" s="19"/>
      <c r="W45" s="19"/>
      <c r="X45" s="19"/>
      <c r="Y45" s="19"/>
      <c r="Z45" s="19"/>
    </row>
    <row r="46" spans="1:26" ht="13.5" customHeight="1" x14ac:dyDescent="0.2">
      <c r="A46" s="43"/>
      <c r="B46" s="101" t="str">
        <f t="shared" si="22"/>
        <v>Round 3</v>
      </c>
      <c r="C46" s="44">
        <v>43232</v>
      </c>
      <c r="D46" s="15" t="s">
        <v>18</v>
      </c>
      <c r="E46" s="19" t="s">
        <v>253</v>
      </c>
      <c r="F46" s="13" t="s">
        <v>20</v>
      </c>
      <c r="G46" s="19" t="s">
        <v>366</v>
      </c>
      <c r="H46" s="45" t="s">
        <v>339</v>
      </c>
      <c r="I46" s="46">
        <v>0.33333333333333331</v>
      </c>
      <c r="J46" s="47" t="str">
        <f t="shared" si="1"/>
        <v>RosevilleU7 Cyclones</v>
      </c>
      <c r="K46" s="47" t="str">
        <f t="shared" si="2"/>
        <v>St IvesU7 Blues</v>
      </c>
      <c r="L46" s="19" t="str">
        <f t="shared" si="3"/>
        <v>RosevilleU7 Cyclones V St IvesU7 Blues</v>
      </c>
      <c r="M46" s="19">
        <f t="shared" si="4"/>
        <v>1</v>
      </c>
      <c r="N46" s="48" t="s">
        <v>370</v>
      </c>
      <c r="O46" s="49" t="str">
        <f t="shared" si="18"/>
        <v>RosevilleRound 3</v>
      </c>
      <c r="P46" s="49" t="str">
        <f t="shared" si="19"/>
        <v>St IvesRound 3</v>
      </c>
      <c r="Q46" s="19" t="s">
        <v>50</v>
      </c>
      <c r="R46" s="19">
        <f t="shared" si="20"/>
        <v>0</v>
      </c>
      <c r="S46" s="19" t="str">
        <f t="shared" si="21"/>
        <v>ChatswoodRound 5</v>
      </c>
      <c r="T46" s="19" t="s">
        <v>451</v>
      </c>
      <c r="U46" s="19"/>
      <c r="V46" s="19"/>
      <c r="W46" s="19"/>
      <c r="X46" s="19"/>
      <c r="Y46" s="19"/>
      <c r="Z46" s="19"/>
    </row>
    <row r="47" spans="1:26" ht="13.5" customHeight="1" x14ac:dyDescent="0.2">
      <c r="A47" s="43"/>
      <c r="B47" s="101" t="str">
        <f t="shared" si="22"/>
        <v>Round 3</v>
      </c>
      <c r="C47" s="44"/>
      <c r="D47" s="7" t="s">
        <v>8</v>
      </c>
      <c r="E47" s="19" t="s">
        <v>238</v>
      </c>
      <c r="F47" s="9" t="s">
        <v>26</v>
      </c>
      <c r="G47" s="19" t="s">
        <v>246</v>
      </c>
      <c r="H47" s="45" t="s">
        <v>298</v>
      </c>
      <c r="I47" s="46">
        <v>0.33333333333333331</v>
      </c>
      <c r="J47" s="47" t="str">
        <f t="shared" si="1"/>
        <v>ChatswoodU7 Gold</v>
      </c>
      <c r="K47" s="47" t="str">
        <f t="shared" si="2"/>
        <v>MosmanU7 Sharks</v>
      </c>
      <c r="L47" s="19" t="str">
        <f t="shared" si="3"/>
        <v>ChatswoodU7 Gold V MosmanU7 Sharks</v>
      </c>
      <c r="M47" s="19">
        <f t="shared" si="4"/>
        <v>1</v>
      </c>
      <c r="N47" s="48" t="s">
        <v>370</v>
      </c>
      <c r="O47" s="49" t="str">
        <f t="shared" si="18"/>
        <v>ChatswoodRound 3</v>
      </c>
      <c r="P47" s="49" t="str">
        <f t="shared" si="19"/>
        <v>MosmanRound 3</v>
      </c>
      <c r="Q47" s="19" t="s">
        <v>51</v>
      </c>
      <c r="R47" s="19">
        <f t="shared" si="20"/>
        <v>0</v>
      </c>
      <c r="S47" s="19" t="str">
        <f t="shared" si="21"/>
        <v>HornsbyRound 5</v>
      </c>
      <c r="T47" s="19"/>
      <c r="U47" s="19"/>
      <c r="V47" s="19"/>
      <c r="W47" s="19"/>
      <c r="X47" s="19"/>
      <c r="Y47" s="19"/>
      <c r="Z47" s="19"/>
    </row>
    <row r="48" spans="1:26" ht="13.5" customHeight="1" x14ac:dyDescent="0.2">
      <c r="A48" s="43"/>
      <c r="B48" s="101" t="str">
        <f t="shared" si="22"/>
        <v>Round 3</v>
      </c>
      <c r="C48" s="44"/>
      <c r="D48" s="7" t="s">
        <v>8</v>
      </c>
      <c r="E48" s="22" t="s">
        <v>297</v>
      </c>
      <c r="F48" s="9" t="s">
        <v>26</v>
      </c>
      <c r="G48" s="19" t="s">
        <v>247</v>
      </c>
      <c r="H48" s="45" t="s">
        <v>334</v>
      </c>
      <c r="I48" s="46">
        <v>0.33333333333333331</v>
      </c>
      <c r="J48" s="47" t="str">
        <f t="shared" si="1"/>
        <v>ChatswoodU7 Green</v>
      </c>
      <c r="K48" s="47" t="str">
        <f t="shared" si="2"/>
        <v>MosmanU7 Stingrays</v>
      </c>
      <c r="L48" s="19" t="str">
        <f t="shared" si="3"/>
        <v>ChatswoodU7 Green V MosmanU7 Stingrays</v>
      </c>
      <c r="M48" s="19">
        <f t="shared" si="4"/>
        <v>1</v>
      </c>
      <c r="N48" s="48" t="s">
        <v>370</v>
      </c>
      <c r="O48" s="49" t="str">
        <f t="shared" si="18"/>
        <v>ChatswoodRound 3</v>
      </c>
      <c r="P48" s="49" t="str">
        <f t="shared" si="19"/>
        <v>MosmanRound 3</v>
      </c>
      <c r="Q48" s="19" t="s">
        <v>52</v>
      </c>
      <c r="R48" s="19">
        <f t="shared" si="20"/>
        <v>0</v>
      </c>
      <c r="S48" s="19" t="str">
        <f t="shared" si="21"/>
        <v>KWPRound 5</v>
      </c>
      <c r="T48" s="19"/>
      <c r="U48" s="19"/>
      <c r="V48" s="19"/>
      <c r="W48" s="19"/>
      <c r="X48" s="19"/>
      <c r="Y48" s="19"/>
      <c r="Z48" s="19"/>
    </row>
    <row r="49" spans="1:20" ht="13.5" customHeight="1" x14ac:dyDescent="0.2">
      <c r="A49" s="43"/>
      <c r="B49" s="101" t="str">
        <f t="shared" si="22"/>
        <v>Round 3</v>
      </c>
      <c r="C49" s="44"/>
      <c r="D49" s="13" t="s">
        <v>20</v>
      </c>
      <c r="E49" s="19" t="s">
        <v>238</v>
      </c>
      <c r="F49" s="17" t="s">
        <v>22</v>
      </c>
      <c r="G49" s="19" t="s">
        <v>248</v>
      </c>
      <c r="H49" s="45" t="s">
        <v>321</v>
      </c>
      <c r="I49" s="46">
        <v>0.33333333333333331</v>
      </c>
      <c r="J49" s="47" t="str">
        <f t="shared" si="1"/>
        <v>St IvesU7 Gold</v>
      </c>
      <c r="K49" s="47" t="str">
        <f t="shared" si="2"/>
        <v>WahroongaU7 Red</v>
      </c>
      <c r="L49" s="19" t="str">
        <f t="shared" si="3"/>
        <v>St IvesU7 Gold V WahroongaU7 Red</v>
      </c>
      <c r="M49" s="19">
        <f t="shared" si="4"/>
        <v>1</v>
      </c>
      <c r="N49" s="48" t="s">
        <v>370</v>
      </c>
      <c r="O49" s="49" t="str">
        <f t="shared" si="18"/>
        <v>St IvesRound 3</v>
      </c>
      <c r="P49" s="49" t="str">
        <f t="shared" si="19"/>
        <v>WahroongaRound 3</v>
      </c>
      <c r="Q49" s="19" t="s">
        <v>452</v>
      </c>
      <c r="R49" s="19">
        <f t="shared" si="20"/>
        <v>1</v>
      </c>
      <c r="S49" s="19">
        <f t="shared" si="21"/>
        <v>0</v>
      </c>
      <c r="T49" s="19"/>
    </row>
    <row r="50" spans="1:20" ht="13.5" customHeight="1" x14ac:dyDescent="0.2">
      <c r="A50" s="43"/>
      <c r="B50" s="101" t="str">
        <f t="shared" si="22"/>
        <v>Round 3</v>
      </c>
      <c r="C50" s="44"/>
      <c r="D50" s="16" t="s">
        <v>24</v>
      </c>
      <c r="E50" s="19" t="s">
        <v>237</v>
      </c>
      <c r="F50" s="9" t="s">
        <v>26</v>
      </c>
      <c r="G50" s="19" t="s">
        <v>244</v>
      </c>
      <c r="H50" s="45" t="s">
        <v>214</v>
      </c>
      <c r="I50" s="46">
        <v>0.3611111111111111</v>
      </c>
      <c r="J50" s="47" t="str">
        <f t="shared" si="1"/>
        <v>Hunters HillU7 Magpies</v>
      </c>
      <c r="K50" s="47" t="str">
        <f t="shared" si="2"/>
        <v>MosmanU7 Dolphins</v>
      </c>
      <c r="L50" s="19" t="str">
        <f t="shared" si="3"/>
        <v>Hunters HillU7 Magpies V MosmanU7 Dolphins</v>
      </c>
      <c r="M50" s="19">
        <f t="shared" si="4"/>
        <v>1</v>
      </c>
      <c r="N50" s="48" t="s">
        <v>370</v>
      </c>
      <c r="O50" s="49" t="str">
        <f t="shared" si="18"/>
        <v>Hunters HillRound 3</v>
      </c>
      <c r="P50" s="49" t="str">
        <f t="shared" si="19"/>
        <v>MosmanRound 3</v>
      </c>
      <c r="Q50" s="19" t="s">
        <v>54</v>
      </c>
      <c r="R50" s="19">
        <f t="shared" si="20"/>
        <v>0</v>
      </c>
      <c r="S50" s="19" t="str">
        <f t="shared" si="21"/>
        <v>Hunters HillRound 6</v>
      </c>
      <c r="T50" s="19"/>
    </row>
    <row r="51" spans="1:20" ht="13.5" customHeight="1" x14ac:dyDescent="0.2">
      <c r="A51" s="43"/>
      <c r="B51" s="101" t="str">
        <f t="shared" si="22"/>
        <v>Round 3</v>
      </c>
      <c r="C51" s="44"/>
      <c r="D51" s="16" t="s">
        <v>24</v>
      </c>
      <c r="E51" s="19" t="s">
        <v>417</v>
      </c>
      <c r="F51" s="9" t="s">
        <v>26</v>
      </c>
      <c r="G51" s="19" t="s">
        <v>418</v>
      </c>
      <c r="H51" s="45" t="s">
        <v>239</v>
      </c>
      <c r="I51" s="46">
        <v>0.33333333333333331</v>
      </c>
      <c r="J51" s="47" t="str">
        <f t="shared" si="1"/>
        <v>Hunters HillU7 Cockatoos</v>
      </c>
      <c r="K51" s="47" t="str">
        <f t="shared" si="2"/>
        <v>MosmanU7 Marlins</v>
      </c>
      <c r="L51" s="19" t="str">
        <f t="shared" si="3"/>
        <v>Hunters HillU7 Cockatoos V MosmanU7 Marlins</v>
      </c>
      <c r="M51" s="19">
        <f t="shared" si="4"/>
        <v>1</v>
      </c>
      <c r="N51" s="48" t="s">
        <v>370</v>
      </c>
      <c r="O51" s="49" t="str">
        <f t="shared" si="18"/>
        <v>Hunters HillRound 3</v>
      </c>
      <c r="P51" s="49" t="str">
        <f t="shared" si="19"/>
        <v>MosmanRound 3</v>
      </c>
      <c r="Q51" s="19" t="s">
        <v>55</v>
      </c>
      <c r="R51" s="19">
        <f t="shared" si="20"/>
        <v>0</v>
      </c>
      <c r="S51" s="19" t="str">
        <f t="shared" si="21"/>
        <v>Lane CoveRound 6</v>
      </c>
      <c r="T51" s="19"/>
    </row>
    <row r="52" spans="1:20" ht="13.5" customHeight="1" x14ac:dyDescent="0.2">
      <c r="A52" s="43"/>
      <c r="B52" s="101" t="str">
        <f t="shared" si="22"/>
        <v>Round 3</v>
      </c>
      <c r="C52" s="44"/>
      <c r="D52" s="16" t="s">
        <v>24</v>
      </c>
      <c r="E52" s="19" t="s">
        <v>240</v>
      </c>
      <c r="F52" s="9" t="s">
        <v>26</v>
      </c>
      <c r="G52" s="19" t="s">
        <v>242</v>
      </c>
      <c r="H52" s="45" t="s">
        <v>335</v>
      </c>
      <c r="I52" s="46">
        <v>0.33333333333333331</v>
      </c>
      <c r="J52" s="47" t="str">
        <f t="shared" si="1"/>
        <v>Hunters HillU7 Crows</v>
      </c>
      <c r="K52" s="47" t="str">
        <f t="shared" si="2"/>
        <v>MosmanU7 Whales</v>
      </c>
      <c r="L52" s="19" t="str">
        <f t="shared" si="3"/>
        <v>Hunters HillU7 Crows V MosmanU7 Whales</v>
      </c>
      <c r="M52" s="19">
        <f t="shared" si="4"/>
        <v>1</v>
      </c>
      <c r="N52" s="48" t="s">
        <v>370</v>
      </c>
      <c r="O52" s="49" t="str">
        <f t="shared" si="18"/>
        <v>Hunters HillRound 3</v>
      </c>
      <c r="P52" s="49" t="str">
        <f t="shared" si="19"/>
        <v>MosmanRound 3</v>
      </c>
      <c r="Q52" s="19" t="s">
        <v>56</v>
      </c>
      <c r="R52" s="19">
        <f t="shared" si="20"/>
        <v>0</v>
      </c>
      <c r="S52" s="19" t="str">
        <f t="shared" si="21"/>
        <v>St IvesRound 6</v>
      </c>
      <c r="T52" s="19"/>
    </row>
    <row r="53" spans="1:20" ht="13.5" customHeight="1" x14ac:dyDescent="0.2">
      <c r="A53" s="43"/>
      <c r="B53" s="101" t="str">
        <f t="shared" si="22"/>
        <v>Round 3</v>
      </c>
      <c r="C53" s="44"/>
      <c r="D53" s="18" t="s">
        <v>28</v>
      </c>
      <c r="E53" s="19" t="s">
        <v>367</v>
      </c>
      <c r="F53" s="11" t="s">
        <v>14</v>
      </c>
      <c r="G53" s="19" t="s">
        <v>245</v>
      </c>
      <c r="H53" s="45" t="s">
        <v>230</v>
      </c>
      <c r="I53" s="46">
        <v>0.3611111111111111</v>
      </c>
      <c r="J53" s="47" t="str">
        <f t="shared" si="1"/>
        <v>Norths PiratesU7 Reds</v>
      </c>
      <c r="K53" s="47" t="str">
        <f t="shared" si="2"/>
        <v>Lane CoveU7 Blue</v>
      </c>
      <c r="L53" s="19" t="str">
        <f t="shared" si="3"/>
        <v>Norths PiratesU7 Reds V Lane CoveU7 Blue</v>
      </c>
      <c r="M53" s="19">
        <f t="shared" si="4"/>
        <v>1</v>
      </c>
      <c r="N53" s="48" t="s">
        <v>370</v>
      </c>
      <c r="O53" s="49" t="str">
        <f t="shared" si="18"/>
        <v>Norths PiratesRound 3</v>
      </c>
      <c r="P53" s="49" t="str">
        <f t="shared" si="19"/>
        <v>Lane CoveRound 3</v>
      </c>
      <c r="Q53" s="19" t="s">
        <v>57</v>
      </c>
      <c r="R53" s="19">
        <f t="shared" si="20"/>
        <v>0</v>
      </c>
      <c r="S53" s="19" t="str">
        <f t="shared" si="21"/>
        <v>Norths PiratesRound 6</v>
      </c>
      <c r="T53" s="19" t="s">
        <v>453</v>
      </c>
    </row>
    <row r="54" spans="1:20" ht="13.5" customHeight="1" x14ac:dyDescent="0.2">
      <c r="A54" s="43"/>
      <c r="B54" s="101" t="str">
        <f t="shared" si="22"/>
        <v>Round 3</v>
      </c>
      <c r="C54" s="44"/>
      <c r="D54" s="18" t="s">
        <v>28</v>
      </c>
      <c r="E54" s="19" t="s">
        <v>252</v>
      </c>
      <c r="F54" s="11" t="s">
        <v>14</v>
      </c>
      <c r="G54" s="19" t="s">
        <v>238</v>
      </c>
      <c r="H54" s="45" t="s">
        <v>251</v>
      </c>
      <c r="I54" s="46">
        <v>0.33333333333333331</v>
      </c>
      <c r="J54" s="47" t="str">
        <f t="shared" si="1"/>
        <v>Norths PiratesU7 Black</v>
      </c>
      <c r="K54" s="47" t="str">
        <f t="shared" si="2"/>
        <v>Lane CoveU7 Gold</v>
      </c>
      <c r="L54" s="19" t="str">
        <f t="shared" si="3"/>
        <v>Norths PiratesU7 Black V Lane CoveU7 Gold</v>
      </c>
      <c r="M54" s="19">
        <f t="shared" si="4"/>
        <v>1</v>
      </c>
      <c r="N54" s="48" t="s">
        <v>370</v>
      </c>
      <c r="O54" s="49" t="str">
        <f t="shared" si="18"/>
        <v>Norths PiratesRound 3</v>
      </c>
      <c r="P54" s="49" t="str">
        <f t="shared" si="19"/>
        <v>Lane CoveRound 3</v>
      </c>
      <c r="Q54" s="19" t="s">
        <v>58</v>
      </c>
      <c r="R54" s="19">
        <f t="shared" si="20"/>
        <v>0</v>
      </c>
      <c r="S54" s="19" t="str">
        <f t="shared" si="21"/>
        <v>HornsbyRound 6</v>
      </c>
      <c r="T54" s="19" t="s">
        <v>454</v>
      </c>
    </row>
    <row r="55" spans="1:20" ht="13.5" customHeight="1" x14ac:dyDescent="0.2">
      <c r="A55" s="43"/>
      <c r="B55" s="101" t="str">
        <f t="shared" si="22"/>
        <v>Round 3</v>
      </c>
      <c r="C55" s="44">
        <v>43233</v>
      </c>
      <c r="D55" s="12" t="s">
        <v>12</v>
      </c>
      <c r="E55" s="19" t="s">
        <v>365</v>
      </c>
      <c r="F55" s="14" t="s">
        <v>16</v>
      </c>
      <c r="G55" s="19" t="s">
        <v>243</v>
      </c>
      <c r="H55" s="45" t="s">
        <v>323</v>
      </c>
      <c r="I55" s="46">
        <v>0.33333333333333331</v>
      </c>
      <c r="J55" s="47" t="str">
        <f t="shared" si="1"/>
        <v>KWPU7 blue</v>
      </c>
      <c r="K55" s="47" t="str">
        <f t="shared" si="2"/>
        <v>LindfieldU7 Bucks</v>
      </c>
      <c r="L55" s="19" t="str">
        <f t="shared" si="3"/>
        <v>KWPU7 blue V LindfieldU7 Bucks</v>
      </c>
      <c r="M55" s="19">
        <f t="shared" si="4"/>
        <v>1</v>
      </c>
      <c r="N55" s="47" t="s">
        <v>382</v>
      </c>
      <c r="O55" s="49" t="str">
        <f t="shared" si="18"/>
        <v>KWPRound 3</v>
      </c>
      <c r="P55" s="49" t="str">
        <f t="shared" si="19"/>
        <v>LindfieldRound 3</v>
      </c>
      <c r="Q55" s="19" t="s">
        <v>59</v>
      </c>
      <c r="R55" s="19">
        <f t="shared" si="20"/>
        <v>0</v>
      </c>
      <c r="S55" s="19" t="str">
        <f t="shared" si="21"/>
        <v>KWPRound 6</v>
      </c>
      <c r="T55" s="19"/>
    </row>
    <row r="56" spans="1:20" ht="13.5" customHeight="1" x14ac:dyDescent="0.2">
      <c r="A56" s="43"/>
      <c r="B56" s="101" t="str">
        <f t="shared" si="22"/>
        <v>Round 3</v>
      </c>
      <c r="C56" s="44"/>
      <c r="D56" s="12" t="s">
        <v>12</v>
      </c>
      <c r="E56" s="19" t="s">
        <v>238</v>
      </c>
      <c r="F56" s="14" t="s">
        <v>16</v>
      </c>
      <c r="G56" s="22" t="s">
        <v>250</v>
      </c>
      <c r="H56" s="45" t="s">
        <v>432</v>
      </c>
      <c r="I56" s="46">
        <v>0.33333333333333331</v>
      </c>
      <c r="J56" s="47" t="str">
        <f t="shared" si="1"/>
        <v>KWPU7 Gold</v>
      </c>
      <c r="K56" s="47" t="str">
        <f t="shared" si="2"/>
        <v>LindfieldU7 Stags</v>
      </c>
      <c r="L56" s="19" t="str">
        <f t="shared" si="3"/>
        <v>KWPU7 Gold V LindfieldU7 Stags</v>
      </c>
      <c r="M56" s="19">
        <f t="shared" si="4"/>
        <v>1</v>
      </c>
      <c r="N56" s="47" t="s">
        <v>382</v>
      </c>
      <c r="O56" s="49" t="str">
        <f t="shared" si="18"/>
        <v>KWPRound 3</v>
      </c>
      <c r="P56" s="49" t="str">
        <f t="shared" si="19"/>
        <v>LindfieldRound 3</v>
      </c>
      <c r="Q56" s="19" t="s">
        <v>185</v>
      </c>
      <c r="R56" s="19">
        <f t="shared" si="20"/>
        <v>4</v>
      </c>
      <c r="S56" s="19">
        <f t="shared" si="21"/>
        <v>0</v>
      </c>
      <c r="T56" s="19"/>
    </row>
    <row r="57" spans="1:20" ht="13.5" customHeight="1" x14ac:dyDescent="0.2">
      <c r="A57" s="43" t="s">
        <v>189</v>
      </c>
      <c r="B57" s="101" t="str">
        <f>A57</f>
        <v>Round 4</v>
      </c>
      <c r="C57" s="44">
        <v>43239</v>
      </c>
      <c r="D57" s="9" t="s">
        <v>26</v>
      </c>
      <c r="E57" s="19" t="s">
        <v>244</v>
      </c>
      <c r="F57" s="10" t="s">
        <v>10</v>
      </c>
      <c r="G57" s="19" t="s">
        <v>252</v>
      </c>
      <c r="H57" s="45" t="s">
        <v>249</v>
      </c>
      <c r="I57" s="46">
        <v>0.33333333333333331</v>
      </c>
      <c r="J57" s="47" t="str">
        <f t="shared" si="1"/>
        <v>MosmanU7 Dolphins</v>
      </c>
      <c r="K57" s="47" t="str">
        <f t="shared" si="2"/>
        <v>HornsbyU7 Black</v>
      </c>
      <c r="L57" s="19" t="str">
        <f t="shared" si="3"/>
        <v>MosmanU7 Dolphins V HornsbyU7 Black</v>
      </c>
      <c r="M57" s="19">
        <f t="shared" si="4"/>
        <v>1</v>
      </c>
      <c r="N57" s="48" t="s">
        <v>370</v>
      </c>
      <c r="O57" s="49" t="str">
        <f t="shared" si="18"/>
        <v>MosmanRound 4</v>
      </c>
      <c r="P57" s="49" t="str">
        <f t="shared" si="19"/>
        <v>HornsbyRound 4</v>
      </c>
      <c r="Q57" s="19" t="s">
        <v>61</v>
      </c>
      <c r="R57" s="19">
        <f t="shared" si="20"/>
        <v>0</v>
      </c>
      <c r="S57" s="19" t="str">
        <f t="shared" si="21"/>
        <v>Lane CoveRound 7</v>
      </c>
      <c r="T57" s="19"/>
    </row>
    <row r="58" spans="1:20" ht="13.5" customHeight="1" x14ac:dyDescent="0.2">
      <c r="A58" s="43"/>
      <c r="B58" s="101" t="str">
        <f t="shared" ref="B58:B68" si="23">B57</f>
        <v>Round 4</v>
      </c>
      <c r="C58" s="44"/>
      <c r="D58" s="9" t="s">
        <v>26</v>
      </c>
      <c r="E58" s="19" t="s">
        <v>246</v>
      </c>
      <c r="F58" s="10" t="s">
        <v>10</v>
      </c>
      <c r="G58" s="19" t="s">
        <v>248</v>
      </c>
      <c r="H58" s="45" t="s">
        <v>221</v>
      </c>
      <c r="I58" s="46">
        <v>0.3611111111111111</v>
      </c>
      <c r="J58" s="47" t="str">
        <f t="shared" si="1"/>
        <v>MosmanU7 Sharks</v>
      </c>
      <c r="K58" s="47" t="str">
        <f t="shared" si="2"/>
        <v>HornsbyU7 Red</v>
      </c>
      <c r="L58" s="19" t="str">
        <f t="shared" si="3"/>
        <v>MosmanU7 Sharks V HornsbyU7 Red</v>
      </c>
      <c r="M58" s="19">
        <f t="shared" si="4"/>
        <v>1</v>
      </c>
      <c r="N58" s="48" t="s">
        <v>370</v>
      </c>
      <c r="O58" s="49" t="str">
        <f t="shared" si="18"/>
        <v>MosmanRound 4</v>
      </c>
      <c r="P58" s="49" t="str">
        <f t="shared" si="19"/>
        <v>HornsbyRound 4</v>
      </c>
      <c r="Q58" s="19" t="s">
        <v>62</v>
      </c>
      <c r="R58" s="19">
        <f t="shared" si="20"/>
        <v>0</v>
      </c>
      <c r="S58" s="19" t="str">
        <f t="shared" si="21"/>
        <v>WahroongaRound 7</v>
      </c>
      <c r="T58" s="19"/>
    </row>
    <row r="59" spans="1:20" ht="13.5" customHeight="1" x14ac:dyDescent="0.2">
      <c r="A59" s="43"/>
      <c r="B59" s="101" t="str">
        <f t="shared" si="23"/>
        <v>Round 4</v>
      </c>
      <c r="C59" s="44"/>
      <c r="D59" s="9" t="s">
        <v>26</v>
      </c>
      <c r="E59" s="19" t="s">
        <v>247</v>
      </c>
      <c r="F59" s="11" t="s">
        <v>14</v>
      </c>
      <c r="G59" s="19" t="s">
        <v>238</v>
      </c>
      <c r="H59" s="45" t="s">
        <v>224</v>
      </c>
      <c r="I59" s="46">
        <v>0.3611111111111111</v>
      </c>
      <c r="J59" s="47" t="str">
        <f t="shared" si="1"/>
        <v>MosmanU7 Stingrays</v>
      </c>
      <c r="K59" s="47" t="str">
        <f t="shared" si="2"/>
        <v>Lane CoveU7 Gold</v>
      </c>
      <c r="L59" s="19" t="str">
        <f t="shared" si="3"/>
        <v>MosmanU7 Stingrays V Lane CoveU7 Gold</v>
      </c>
      <c r="M59" s="19">
        <f t="shared" si="4"/>
        <v>1</v>
      </c>
      <c r="N59" s="48" t="s">
        <v>370</v>
      </c>
      <c r="O59" s="49" t="str">
        <f t="shared" si="18"/>
        <v>MosmanRound 4</v>
      </c>
      <c r="P59" s="49" t="str">
        <f t="shared" si="19"/>
        <v>Lane CoveRound 4</v>
      </c>
      <c r="Q59" s="19" t="s">
        <v>63</v>
      </c>
      <c r="R59" s="19">
        <f t="shared" si="20"/>
        <v>0</v>
      </c>
      <c r="S59" s="19" t="str">
        <f t="shared" si="21"/>
        <v>St IvesRound 7</v>
      </c>
      <c r="T59" s="19"/>
    </row>
    <row r="60" spans="1:20" ht="13.5" customHeight="1" x14ac:dyDescent="0.2">
      <c r="A60" s="43"/>
      <c r="B60" s="101" t="str">
        <f t="shared" si="23"/>
        <v>Round 4</v>
      </c>
      <c r="C60" s="44"/>
      <c r="D60" s="9" t="s">
        <v>26</v>
      </c>
      <c r="E60" s="19" t="s">
        <v>242</v>
      </c>
      <c r="F60" s="11" t="s">
        <v>14</v>
      </c>
      <c r="G60" s="19" t="s">
        <v>245</v>
      </c>
      <c r="H60" s="45" t="s">
        <v>226</v>
      </c>
      <c r="I60" s="46">
        <v>0.3611111111111111</v>
      </c>
      <c r="J60" s="47" t="str">
        <f t="shared" si="1"/>
        <v>MosmanU7 Whales</v>
      </c>
      <c r="K60" s="47" t="str">
        <f t="shared" si="2"/>
        <v>Lane CoveU7 Blue</v>
      </c>
      <c r="L60" s="19" t="str">
        <f t="shared" si="3"/>
        <v>MosmanU7 Whales V Lane CoveU7 Blue</v>
      </c>
      <c r="M60" s="19">
        <f t="shared" si="4"/>
        <v>1</v>
      </c>
      <c r="N60" s="48" t="s">
        <v>370</v>
      </c>
      <c r="O60" s="49" t="str">
        <f t="shared" si="18"/>
        <v>MosmanRound 4</v>
      </c>
      <c r="P60" s="49" t="str">
        <f t="shared" si="19"/>
        <v>Lane CoveRound 4</v>
      </c>
      <c r="Q60" s="19" t="s">
        <v>65</v>
      </c>
      <c r="R60" s="19">
        <f t="shared" si="20"/>
        <v>0</v>
      </c>
      <c r="S60" s="19" t="str">
        <f t="shared" si="21"/>
        <v>Norths PiratesRound 7</v>
      </c>
      <c r="T60" s="19"/>
    </row>
    <row r="61" spans="1:20" ht="13.5" customHeight="1" x14ac:dyDescent="0.2">
      <c r="A61" s="43"/>
      <c r="B61" s="101" t="str">
        <f t="shared" si="23"/>
        <v>Round 4</v>
      </c>
      <c r="C61" s="44"/>
      <c r="D61" s="9" t="s">
        <v>26</v>
      </c>
      <c r="E61" s="19" t="s">
        <v>418</v>
      </c>
      <c r="F61" s="17" t="s">
        <v>22</v>
      </c>
      <c r="G61" s="19" t="s">
        <v>245</v>
      </c>
      <c r="H61" s="45" t="s">
        <v>249</v>
      </c>
      <c r="I61" s="46">
        <v>0.3611111111111111</v>
      </c>
      <c r="J61" s="47" t="str">
        <f t="shared" si="1"/>
        <v>MosmanU7 Marlins</v>
      </c>
      <c r="K61" s="47" t="str">
        <f t="shared" si="2"/>
        <v>WahroongaU7 Blue</v>
      </c>
      <c r="L61" s="19" t="str">
        <f t="shared" si="3"/>
        <v>MosmanU7 Marlins V WahroongaU7 Blue</v>
      </c>
      <c r="M61" s="19">
        <f t="shared" si="4"/>
        <v>1</v>
      </c>
      <c r="N61" s="48" t="s">
        <v>370</v>
      </c>
      <c r="O61" s="49" t="str">
        <f t="shared" si="18"/>
        <v>MosmanRound 4</v>
      </c>
      <c r="P61" s="49" t="str">
        <f t="shared" si="19"/>
        <v>WahroongaRound 4</v>
      </c>
      <c r="Q61" s="19" t="s">
        <v>64</v>
      </c>
      <c r="R61" s="19">
        <f t="shared" si="20"/>
        <v>0</v>
      </c>
      <c r="S61" s="19" t="str">
        <f t="shared" si="21"/>
        <v>KWPRound 7</v>
      </c>
      <c r="T61" s="19"/>
    </row>
    <row r="62" spans="1:20" ht="13.5" customHeight="1" x14ac:dyDescent="0.2">
      <c r="A62" s="43"/>
      <c r="B62" s="101" t="str">
        <f t="shared" si="23"/>
        <v>Round 4</v>
      </c>
      <c r="C62" s="44"/>
      <c r="D62" s="14" t="s">
        <v>16</v>
      </c>
      <c r="E62" s="19" t="s">
        <v>243</v>
      </c>
      <c r="F62" s="7" t="s">
        <v>8</v>
      </c>
      <c r="G62" s="22" t="s">
        <v>297</v>
      </c>
      <c r="H62" s="45" t="s">
        <v>345</v>
      </c>
      <c r="I62" s="46">
        <v>0.33333333333333331</v>
      </c>
      <c r="J62" s="47" t="str">
        <f t="shared" si="1"/>
        <v>LindfieldU7 Bucks</v>
      </c>
      <c r="K62" s="47" t="str">
        <f t="shared" si="2"/>
        <v>ChatswoodU7 Green</v>
      </c>
      <c r="L62" s="19" t="str">
        <f t="shared" si="3"/>
        <v>LindfieldU7 Bucks V ChatswoodU7 Green</v>
      </c>
      <c r="M62" s="19">
        <f t="shared" si="4"/>
        <v>1</v>
      </c>
      <c r="N62" s="48" t="s">
        <v>370</v>
      </c>
      <c r="O62" s="49" t="str">
        <f t="shared" si="18"/>
        <v>LindfieldRound 4</v>
      </c>
      <c r="P62" s="49" t="str">
        <f t="shared" si="19"/>
        <v>ChatswoodRound 4</v>
      </c>
      <c r="Q62" s="19" t="s">
        <v>66</v>
      </c>
      <c r="R62" s="19">
        <f t="shared" si="20"/>
        <v>1</v>
      </c>
      <c r="S62" s="19">
        <f t="shared" si="21"/>
        <v>0</v>
      </c>
      <c r="T62" s="19"/>
    </row>
    <row r="63" spans="1:20" ht="13.5" customHeight="1" x14ac:dyDescent="0.2">
      <c r="A63" s="43"/>
      <c r="B63" s="101" t="str">
        <f t="shared" si="23"/>
        <v>Round 4</v>
      </c>
      <c r="C63" s="44"/>
      <c r="D63" s="14" t="s">
        <v>16</v>
      </c>
      <c r="E63" s="22" t="s">
        <v>250</v>
      </c>
      <c r="F63" s="7" t="s">
        <v>8</v>
      </c>
      <c r="G63" s="19" t="s">
        <v>238</v>
      </c>
      <c r="H63" s="45" t="s">
        <v>351</v>
      </c>
      <c r="I63" s="46">
        <v>0.33333333333333331</v>
      </c>
      <c r="J63" s="47" t="str">
        <f t="shared" si="1"/>
        <v>LindfieldU7 Stags</v>
      </c>
      <c r="K63" s="47" t="str">
        <f t="shared" si="2"/>
        <v>ChatswoodU7 Gold</v>
      </c>
      <c r="L63" s="19" t="str">
        <f t="shared" si="3"/>
        <v>LindfieldU7 Stags V ChatswoodU7 Gold</v>
      </c>
      <c r="M63" s="19">
        <f t="shared" si="4"/>
        <v>1</v>
      </c>
      <c r="N63" s="48" t="s">
        <v>370</v>
      </c>
      <c r="O63" s="49" t="str">
        <f t="shared" si="18"/>
        <v>LindfieldRound 4</v>
      </c>
      <c r="P63" s="49" t="str">
        <f t="shared" si="19"/>
        <v>ChatswoodRound 4</v>
      </c>
      <c r="Q63" s="19" t="s">
        <v>67</v>
      </c>
      <c r="R63" s="19">
        <f t="shared" si="20"/>
        <v>0</v>
      </c>
      <c r="S63" s="19" t="str">
        <f t="shared" si="21"/>
        <v>LindfieldRound 8</v>
      </c>
      <c r="T63" s="19"/>
    </row>
    <row r="64" spans="1:20" ht="13.5" customHeight="1" x14ac:dyDescent="0.2">
      <c r="A64" s="43"/>
      <c r="B64" s="101" t="str">
        <f t="shared" si="23"/>
        <v>Round 4</v>
      </c>
      <c r="C64" s="44"/>
      <c r="D64" s="14" t="s">
        <v>16</v>
      </c>
      <c r="E64" s="19" t="s">
        <v>416</v>
      </c>
      <c r="F64" s="17" t="s">
        <v>22</v>
      </c>
      <c r="G64" s="19" t="s">
        <v>248</v>
      </c>
      <c r="H64" s="45" t="s">
        <v>308</v>
      </c>
      <c r="I64" s="46">
        <v>0.33333333333333331</v>
      </c>
      <c r="J64" s="47" t="str">
        <f t="shared" si="1"/>
        <v>LindfieldU7 Elks</v>
      </c>
      <c r="K64" s="47" t="str">
        <f t="shared" si="2"/>
        <v>WahroongaU7 Red</v>
      </c>
      <c r="L64" s="19" t="str">
        <f t="shared" si="3"/>
        <v>LindfieldU7 Elks V WahroongaU7 Red</v>
      </c>
      <c r="M64" s="19">
        <f t="shared" si="4"/>
        <v>1</v>
      </c>
      <c r="N64" s="48" t="s">
        <v>370</v>
      </c>
      <c r="O64" s="49" t="str">
        <f t="shared" si="18"/>
        <v>LindfieldRound 4</v>
      </c>
      <c r="P64" s="49" t="str">
        <f t="shared" si="19"/>
        <v>WahroongaRound 4</v>
      </c>
      <c r="Q64" s="19" t="s">
        <v>68</v>
      </c>
      <c r="R64" s="19">
        <f t="shared" si="20"/>
        <v>0</v>
      </c>
      <c r="S64" s="19" t="str">
        <f t="shared" si="21"/>
        <v>HornsbyRound 8</v>
      </c>
      <c r="T64" s="19"/>
    </row>
    <row r="65" spans="1:19" ht="13.5" customHeight="1" x14ac:dyDescent="0.2">
      <c r="A65" s="43"/>
      <c r="B65" s="101" t="str">
        <f t="shared" si="23"/>
        <v>Round 4</v>
      </c>
      <c r="C65" s="44"/>
      <c r="D65" s="18" t="s">
        <v>28</v>
      </c>
      <c r="E65" s="19" t="s">
        <v>367</v>
      </c>
      <c r="F65" s="16" t="s">
        <v>24</v>
      </c>
      <c r="G65" s="19" t="s">
        <v>417</v>
      </c>
      <c r="H65" s="45" t="s">
        <v>251</v>
      </c>
      <c r="I65" s="46">
        <v>0.33333333333333331</v>
      </c>
      <c r="J65" s="47" t="str">
        <f t="shared" si="1"/>
        <v>Norths PiratesU7 Reds</v>
      </c>
      <c r="K65" s="47" t="str">
        <f t="shared" si="2"/>
        <v>Hunters HillU7 Cockatoos</v>
      </c>
      <c r="L65" s="19" t="str">
        <f t="shared" si="3"/>
        <v>Norths PiratesU7 Reds V Hunters HillU7 Cockatoos</v>
      </c>
      <c r="M65" s="19">
        <f t="shared" si="4"/>
        <v>1</v>
      </c>
      <c r="N65" s="48" t="s">
        <v>370</v>
      </c>
      <c r="O65" s="49" t="str">
        <f t="shared" si="18"/>
        <v>Norths PiratesRound 4</v>
      </c>
      <c r="P65" s="49" t="str">
        <f t="shared" si="19"/>
        <v>Hunters HillRound 4</v>
      </c>
      <c r="Q65" s="19" t="s">
        <v>69</v>
      </c>
      <c r="R65" s="19">
        <f t="shared" si="20"/>
        <v>1</v>
      </c>
      <c r="S65" s="19">
        <f t="shared" si="21"/>
        <v>0</v>
      </c>
    </row>
    <row r="66" spans="1:19" ht="13.5" customHeight="1" x14ac:dyDescent="0.2">
      <c r="A66" s="43"/>
      <c r="B66" s="101" t="str">
        <f t="shared" si="23"/>
        <v>Round 4</v>
      </c>
      <c r="C66" s="44"/>
      <c r="D66" s="18" t="s">
        <v>28</v>
      </c>
      <c r="E66" s="19" t="s">
        <v>252</v>
      </c>
      <c r="F66" s="16" t="s">
        <v>24</v>
      </c>
      <c r="G66" s="19" t="s">
        <v>237</v>
      </c>
      <c r="H66" s="45" t="s">
        <v>230</v>
      </c>
      <c r="I66" s="46">
        <v>0.3611111111111111</v>
      </c>
      <c r="J66" s="47" t="str">
        <f t="shared" si="1"/>
        <v>Norths PiratesU7 Black</v>
      </c>
      <c r="K66" s="47" t="str">
        <f t="shared" si="2"/>
        <v>Hunters HillU7 Magpies</v>
      </c>
      <c r="L66" s="19" t="str">
        <f t="shared" si="3"/>
        <v>Norths PiratesU7 Black V Hunters HillU7 Magpies</v>
      </c>
      <c r="M66" s="19">
        <f t="shared" si="4"/>
        <v>1</v>
      </c>
      <c r="N66" s="48" t="s">
        <v>370</v>
      </c>
      <c r="O66" s="49" t="str">
        <f t="shared" si="18"/>
        <v>Norths PiratesRound 4</v>
      </c>
      <c r="P66" s="49" t="str">
        <f t="shared" si="19"/>
        <v>Hunters HillRound 4</v>
      </c>
      <c r="Q66" s="19" t="s">
        <v>70</v>
      </c>
      <c r="R66" s="19">
        <f t="shared" si="20"/>
        <v>0</v>
      </c>
      <c r="S66" s="19" t="str">
        <f t="shared" si="21"/>
        <v>MosmanRound 8</v>
      </c>
    </row>
    <row r="67" spans="1:19" ht="13.5" customHeight="1" x14ac:dyDescent="0.2">
      <c r="A67" s="43"/>
      <c r="B67" s="101" t="str">
        <f t="shared" si="23"/>
        <v>Round 4</v>
      </c>
      <c r="C67" s="44"/>
      <c r="D67" s="15" t="s">
        <v>18</v>
      </c>
      <c r="E67" s="19" t="s">
        <v>253</v>
      </c>
      <c r="F67" s="16" t="s">
        <v>24</v>
      </c>
      <c r="G67" s="19" t="s">
        <v>240</v>
      </c>
      <c r="H67" s="45" t="s">
        <v>339</v>
      </c>
      <c r="I67" s="46">
        <v>0.33333333333333331</v>
      </c>
      <c r="J67" s="47" t="str">
        <f t="shared" si="1"/>
        <v>RosevilleU7 Cyclones</v>
      </c>
      <c r="K67" s="47" t="str">
        <f t="shared" si="2"/>
        <v>Hunters HillU7 Crows</v>
      </c>
      <c r="L67" s="19" t="str">
        <f t="shared" si="3"/>
        <v>RosevilleU7 Cyclones V Hunters HillU7 Crows</v>
      </c>
      <c r="M67" s="19">
        <f t="shared" si="4"/>
        <v>1</v>
      </c>
      <c r="N67" s="48" t="s">
        <v>370</v>
      </c>
      <c r="O67" s="49" t="str">
        <f t="shared" si="18"/>
        <v>RosevilleRound 4</v>
      </c>
      <c r="P67" s="49" t="str">
        <f t="shared" si="19"/>
        <v>Hunters HillRound 4</v>
      </c>
      <c r="Q67" s="19" t="s">
        <v>71</v>
      </c>
      <c r="R67" s="19">
        <f t="shared" si="20"/>
        <v>0</v>
      </c>
      <c r="S67" s="19" t="str">
        <f t="shared" si="21"/>
        <v>KWPRound 8</v>
      </c>
    </row>
    <row r="68" spans="1:19" ht="13.5" customHeight="1" x14ac:dyDescent="0.2">
      <c r="A68" s="43"/>
      <c r="B68" s="101" t="str">
        <f t="shared" si="23"/>
        <v>Round 4</v>
      </c>
      <c r="C68" s="44"/>
      <c r="D68" s="17" t="s">
        <v>22</v>
      </c>
      <c r="E68" s="19" t="s">
        <v>238</v>
      </c>
      <c r="F68" s="7" t="s">
        <v>8</v>
      </c>
      <c r="G68" s="102" t="s">
        <v>252</v>
      </c>
      <c r="H68" s="45" t="s">
        <v>340</v>
      </c>
      <c r="I68" s="46">
        <v>0.33333333333333331</v>
      </c>
      <c r="J68" s="47" t="str">
        <f t="shared" si="1"/>
        <v>WahroongaU7 Gold</v>
      </c>
      <c r="K68" s="47" t="str">
        <f t="shared" si="2"/>
        <v>ChatswoodU7 Black</v>
      </c>
      <c r="L68" s="19" t="str">
        <f t="shared" si="3"/>
        <v>WahroongaU7 Gold V ChatswoodU7 Black</v>
      </c>
      <c r="M68" s="19">
        <f t="shared" si="4"/>
        <v>1</v>
      </c>
      <c r="N68" s="48"/>
      <c r="O68" s="49"/>
      <c r="P68" s="49"/>
      <c r="Q68" s="19"/>
      <c r="R68" s="19"/>
      <c r="S68" s="19"/>
    </row>
    <row r="69" spans="1:19" ht="13.5" customHeight="1" x14ac:dyDescent="0.2">
      <c r="A69" s="43"/>
      <c r="B69" s="101" t="str">
        <f>B67</f>
        <v>Round 4</v>
      </c>
      <c r="C69" s="44">
        <v>43240</v>
      </c>
      <c r="D69" s="12" t="s">
        <v>12</v>
      </c>
      <c r="E69" s="19" t="s">
        <v>365</v>
      </c>
      <c r="F69" s="13" t="s">
        <v>20</v>
      </c>
      <c r="G69" s="19" t="s">
        <v>366</v>
      </c>
      <c r="H69" s="45" t="s">
        <v>316</v>
      </c>
      <c r="I69" s="46">
        <v>0.3611111111111111</v>
      </c>
      <c r="J69" s="47" t="str">
        <f t="shared" si="1"/>
        <v>KWPU7 blue</v>
      </c>
      <c r="K69" s="47" t="str">
        <f t="shared" si="2"/>
        <v>St IvesU7 Blues</v>
      </c>
      <c r="L69" s="19" t="str">
        <f t="shared" si="3"/>
        <v>KWPU7 blue V St IvesU7 Blues</v>
      </c>
      <c r="M69" s="19">
        <f t="shared" si="4"/>
        <v>1</v>
      </c>
      <c r="N69" s="47" t="s">
        <v>382</v>
      </c>
      <c r="O69" s="49" t="str">
        <f t="shared" ref="O69:O95" si="24">D69&amp;B69</f>
        <v>KWPRound 4</v>
      </c>
      <c r="P69" s="49" t="str">
        <f t="shared" ref="P69:P79" si="25">F69&amp;B69</f>
        <v>St IvesRound 4</v>
      </c>
      <c r="Q69" s="19" t="s">
        <v>455</v>
      </c>
      <c r="R69" s="19">
        <f t="shared" ref="R69:R79" si="26">COUNTIF($P$15:$P$209,Q69)</f>
        <v>2</v>
      </c>
      <c r="S69" s="19">
        <f t="shared" ref="S69:S79" si="27">IF(R69&lt;&gt;0,0,Q69)</f>
        <v>0</v>
      </c>
    </row>
    <row r="70" spans="1:19" ht="13.5" customHeight="1" x14ac:dyDescent="0.2">
      <c r="A70" s="43"/>
      <c r="B70" s="101" t="str">
        <f>B69</f>
        <v>Round 4</v>
      </c>
      <c r="C70" s="44"/>
      <c r="D70" s="12" t="s">
        <v>12</v>
      </c>
      <c r="E70" s="19" t="s">
        <v>238</v>
      </c>
      <c r="F70" s="13" t="s">
        <v>20</v>
      </c>
      <c r="G70" s="19" t="s">
        <v>238</v>
      </c>
      <c r="H70" s="45" t="s">
        <v>432</v>
      </c>
      <c r="I70" s="46">
        <v>0.33333333333333331</v>
      </c>
      <c r="J70" s="47" t="str">
        <f t="shared" si="1"/>
        <v>KWPU7 Gold</v>
      </c>
      <c r="K70" s="47" t="str">
        <f t="shared" si="2"/>
        <v>St IvesU7 Gold</v>
      </c>
      <c r="L70" s="19" t="str">
        <f t="shared" si="3"/>
        <v>KWPU7 Gold V St IvesU7 Gold</v>
      </c>
      <c r="M70" s="19">
        <f t="shared" si="4"/>
        <v>1</v>
      </c>
      <c r="N70" s="47" t="s">
        <v>382</v>
      </c>
      <c r="O70" s="49" t="str">
        <f t="shared" si="24"/>
        <v>KWPRound 4</v>
      </c>
      <c r="P70" s="49" t="str">
        <f t="shared" si="25"/>
        <v>St IvesRound 4</v>
      </c>
      <c r="Q70" s="19" t="s">
        <v>74</v>
      </c>
      <c r="R70" s="19">
        <f t="shared" si="26"/>
        <v>0</v>
      </c>
      <c r="S70" s="19" t="str">
        <f t="shared" si="27"/>
        <v>HornsbyRound 9</v>
      </c>
    </row>
    <row r="71" spans="1:19" ht="13.5" customHeight="1" x14ac:dyDescent="0.2">
      <c r="A71" s="43" t="s">
        <v>193</v>
      </c>
      <c r="B71" s="101" t="str">
        <f>A71</f>
        <v>Round 5</v>
      </c>
      <c r="C71" s="44">
        <v>43246</v>
      </c>
      <c r="D71" s="17" t="s">
        <v>22</v>
      </c>
      <c r="E71" s="19" t="s">
        <v>245</v>
      </c>
      <c r="F71" s="11" t="s">
        <v>14</v>
      </c>
      <c r="G71" s="19" t="s">
        <v>238</v>
      </c>
      <c r="H71" s="45" t="s">
        <v>313</v>
      </c>
      <c r="I71" s="46">
        <v>0.3611111111111111</v>
      </c>
      <c r="J71" s="47" t="str">
        <f t="shared" si="1"/>
        <v>WahroongaU7 Blue</v>
      </c>
      <c r="K71" s="47" t="str">
        <f t="shared" si="2"/>
        <v>Lane CoveU7 Gold</v>
      </c>
      <c r="L71" s="19" t="str">
        <f t="shared" si="3"/>
        <v>WahroongaU7 Blue V Lane CoveU7 Gold</v>
      </c>
      <c r="M71" s="19">
        <f t="shared" si="4"/>
        <v>1</v>
      </c>
      <c r="N71" s="48" t="s">
        <v>370</v>
      </c>
      <c r="O71" s="49" t="str">
        <f t="shared" si="24"/>
        <v>WahroongaRound 5</v>
      </c>
      <c r="P71" s="49" t="str">
        <f t="shared" si="25"/>
        <v>Lane CoveRound 5</v>
      </c>
      <c r="Q71" s="19" t="s">
        <v>76</v>
      </c>
      <c r="R71" s="19">
        <f t="shared" si="26"/>
        <v>0</v>
      </c>
      <c r="S71" s="19" t="str">
        <f t="shared" si="27"/>
        <v>ChatswoodRound 9</v>
      </c>
    </row>
    <row r="72" spans="1:19" ht="13.5" customHeight="1" x14ac:dyDescent="0.2">
      <c r="A72" s="43"/>
      <c r="B72" s="101" t="str">
        <f t="shared" ref="B72:B77" si="28">B71</f>
        <v>Round 5</v>
      </c>
      <c r="C72" s="44"/>
      <c r="D72" s="17" t="s">
        <v>22</v>
      </c>
      <c r="E72" s="19" t="s">
        <v>248</v>
      </c>
      <c r="F72" s="11" t="s">
        <v>14</v>
      </c>
      <c r="G72" s="19" t="s">
        <v>245</v>
      </c>
      <c r="H72" s="45" t="s">
        <v>314</v>
      </c>
      <c r="I72" s="46">
        <v>0.3611111111111111</v>
      </c>
      <c r="J72" s="47" t="str">
        <f t="shared" si="1"/>
        <v>WahroongaU7 Red</v>
      </c>
      <c r="K72" s="47" t="str">
        <f t="shared" si="2"/>
        <v>Lane CoveU7 Blue</v>
      </c>
      <c r="L72" s="19" t="str">
        <f t="shared" si="3"/>
        <v>WahroongaU7 Red V Lane CoveU7 Blue</v>
      </c>
      <c r="M72" s="19">
        <f t="shared" si="4"/>
        <v>1</v>
      </c>
      <c r="N72" s="48" t="s">
        <v>370</v>
      </c>
      <c r="O72" s="49" t="str">
        <f t="shared" si="24"/>
        <v>WahroongaRound 5</v>
      </c>
      <c r="P72" s="49" t="str">
        <f t="shared" si="25"/>
        <v>Lane CoveRound 5</v>
      </c>
      <c r="Q72" s="19" t="s">
        <v>77</v>
      </c>
      <c r="R72" s="19">
        <f t="shared" si="26"/>
        <v>0</v>
      </c>
      <c r="S72" s="19" t="str">
        <f t="shared" si="27"/>
        <v>RosevilleRound 9</v>
      </c>
    </row>
    <row r="73" spans="1:19" ht="15.75" customHeight="1" x14ac:dyDescent="0.2">
      <c r="A73" s="43"/>
      <c r="B73" s="101" t="str">
        <f t="shared" si="28"/>
        <v>Round 5</v>
      </c>
      <c r="C73" s="44"/>
      <c r="D73" s="17" t="s">
        <v>22</v>
      </c>
      <c r="E73" s="19" t="s">
        <v>238</v>
      </c>
      <c r="F73" s="9" t="s">
        <v>26</v>
      </c>
      <c r="G73" s="19" t="s">
        <v>247</v>
      </c>
      <c r="H73" s="45" t="s">
        <v>315</v>
      </c>
      <c r="I73" s="46">
        <v>0.3611111111111111</v>
      </c>
      <c r="J73" s="47" t="str">
        <f t="shared" si="1"/>
        <v>WahroongaU7 Gold</v>
      </c>
      <c r="K73" s="47" t="str">
        <f t="shared" si="2"/>
        <v>MosmanU7 Stingrays</v>
      </c>
      <c r="L73" s="19" t="str">
        <f t="shared" si="3"/>
        <v>WahroongaU7 Gold V MosmanU7 Stingrays</v>
      </c>
      <c r="M73" s="19">
        <f t="shared" si="4"/>
        <v>1</v>
      </c>
      <c r="N73" s="48" t="s">
        <v>370</v>
      </c>
      <c r="O73" s="49" t="str">
        <f t="shared" si="24"/>
        <v>WahroongaRound 5</v>
      </c>
      <c r="P73" s="49" t="str">
        <f t="shared" si="25"/>
        <v>MosmanRound 5</v>
      </c>
      <c r="Q73" s="19" t="s">
        <v>78</v>
      </c>
      <c r="R73" s="19">
        <f t="shared" si="26"/>
        <v>0</v>
      </c>
      <c r="S73" s="19" t="str">
        <f t="shared" si="27"/>
        <v>Hunters HillRound 9</v>
      </c>
    </row>
    <row r="74" spans="1:19" ht="13.5" customHeight="1" x14ac:dyDescent="0.2">
      <c r="A74" s="43"/>
      <c r="B74" s="101" t="str">
        <f t="shared" si="28"/>
        <v>Round 5</v>
      </c>
      <c r="C74" s="44"/>
      <c r="D74" s="16" t="s">
        <v>24</v>
      </c>
      <c r="E74" s="19" t="s">
        <v>417</v>
      </c>
      <c r="F74" s="14" t="s">
        <v>16</v>
      </c>
      <c r="G74" s="19" t="s">
        <v>416</v>
      </c>
      <c r="H74" s="45" t="s">
        <v>239</v>
      </c>
      <c r="I74" s="46">
        <v>0.33333333333333331</v>
      </c>
      <c r="J74" s="47" t="str">
        <f t="shared" si="1"/>
        <v>Hunters HillU7 Cockatoos</v>
      </c>
      <c r="K74" s="47" t="str">
        <f t="shared" si="2"/>
        <v>LindfieldU7 Elks</v>
      </c>
      <c r="L74" s="19" t="str">
        <f t="shared" si="3"/>
        <v>Hunters HillU7 Cockatoos V LindfieldU7 Elks</v>
      </c>
      <c r="M74" s="19">
        <f t="shared" si="4"/>
        <v>1</v>
      </c>
      <c r="N74" s="48" t="s">
        <v>370</v>
      </c>
      <c r="O74" s="49" t="str">
        <f t="shared" si="24"/>
        <v>Hunters HillRound 5</v>
      </c>
      <c r="P74" s="49" t="str">
        <f t="shared" si="25"/>
        <v>LindfieldRound 5</v>
      </c>
      <c r="Q74" s="19" t="s">
        <v>79</v>
      </c>
      <c r="R74" s="19">
        <f t="shared" si="26"/>
        <v>0</v>
      </c>
      <c r="S74" s="19" t="str">
        <f t="shared" si="27"/>
        <v>St IvesRound 9</v>
      </c>
    </row>
    <row r="75" spans="1:19" ht="13.5" customHeight="1" x14ac:dyDescent="0.2">
      <c r="A75" s="43"/>
      <c r="B75" s="101" t="str">
        <f t="shared" si="28"/>
        <v>Round 5</v>
      </c>
      <c r="C75" s="44"/>
      <c r="D75" s="16" t="s">
        <v>24</v>
      </c>
      <c r="E75" s="19" t="s">
        <v>237</v>
      </c>
      <c r="F75" s="13" t="s">
        <v>20</v>
      </c>
      <c r="G75" s="19" t="s">
        <v>238</v>
      </c>
      <c r="H75" s="45" t="s">
        <v>335</v>
      </c>
      <c r="I75" s="46">
        <v>0.33333333333333331</v>
      </c>
      <c r="J75" s="47" t="str">
        <f t="shared" si="1"/>
        <v>Hunters HillU7 Magpies</v>
      </c>
      <c r="K75" s="47" t="str">
        <f t="shared" si="2"/>
        <v>St IvesU7 Gold</v>
      </c>
      <c r="L75" s="19" t="str">
        <f t="shared" si="3"/>
        <v>Hunters HillU7 Magpies V St IvesU7 Gold</v>
      </c>
      <c r="M75" s="19">
        <f t="shared" si="4"/>
        <v>1</v>
      </c>
      <c r="N75" s="48" t="s">
        <v>370</v>
      </c>
      <c r="O75" s="49" t="str">
        <f t="shared" si="24"/>
        <v>Hunters HillRound 5</v>
      </c>
      <c r="P75" s="49" t="str">
        <f t="shared" si="25"/>
        <v>St IvesRound 5</v>
      </c>
      <c r="Q75" s="19" t="s">
        <v>80</v>
      </c>
      <c r="R75" s="19">
        <f t="shared" si="26"/>
        <v>1</v>
      </c>
      <c r="S75" s="19">
        <f t="shared" si="27"/>
        <v>0</v>
      </c>
    </row>
    <row r="76" spans="1:19" ht="13.5" customHeight="1" x14ac:dyDescent="0.2">
      <c r="A76" s="43"/>
      <c r="B76" s="101" t="str">
        <f t="shared" si="28"/>
        <v>Round 5</v>
      </c>
      <c r="C76" s="44"/>
      <c r="D76" s="16" t="s">
        <v>24</v>
      </c>
      <c r="E76" s="19" t="s">
        <v>240</v>
      </c>
      <c r="F76" s="9" t="s">
        <v>26</v>
      </c>
      <c r="G76" s="19" t="s">
        <v>246</v>
      </c>
      <c r="H76" s="45" t="s">
        <v>214</v>
      </c>
      <c r="I76" s="46">
        <v>0.3611111111111111</v>
      </c>
      <c r="J76" s="47" t="str">
        <f t="shared" si="1"/>
        <v>Hunters HillU7 Crows</v>
      </c>
      <c r="K76" s="47" t="str">
        <f t="shared" si="2"/>
        <v>MosmanU7 Sharks</v>
      </c>
      <c r="L76" s="19" t="str">
        <f t="shared" si="3"/>
        <v>Hunters HillU7 Crows V MosmanU7 Sharks</v>
      </c>
      <c r="M76" s="19">
        <f t="shared" si="4"/>
        <v>1</v>
      </c>
      <c r="N76" s="48" t="s">
        <v>370</v>
      </c>
      <c r="O76" s="49" t="str">
        <f t="shared" si="24"/>
        <v>Hunters HillRound 5</v>
      </c>
      <c r="P76" s="49" t="str">
        <f t="shared" si="25"/>
        <v>MosmanRound 5</v>
      </c>
      <c r="Q76" s="19" t="s">
        <v>81</v>
      </c>
      <c r="R76" s="19">
        <f t="shared" si="26"/>
        <v>4</v>
      </c>
      <c r="S76" s="19">
        <f t="shared" si="27"/>
        <v>0</v>
      </c>
    </row>
    <row r="77" spans="1:19" ht="13.5" customHeight="1" x14ac:dyDescent="0.2">
      <c r="A77" s="43"/>
      <c r="B77" s="101" t="str">
        <f t="shared" si="28"/>
        <v>Round 5</v>
      </c>
      <c r="C77" s="44"/>
      <c r="D77" s="15" t="s">
        <v>18</v>
      </c>
      <c r="E77" s="19" t="s">
        <v>253</v>
      </c>
      <c r="F77" s="9" t="s">
        <v>26</v>
      </c>
      <c r="G77" s="19" t="s">
        <v>242</v>
      </c>
      <c r="H77" s="45" t="s">
        <v>339</v>
      </c>
      <c r="I77" s="46">
        <v>0.33333333333333331</v>
      </c>
      <c r="J77" s="47" t="str">
        <f t="shared" si="1"/>
        <v>RosevilleU7 Cyclones</v>
      </c>
      <c r="K77" s="47" t="str">
        <f t="shared" si="2"/>
        <v>MosmanU7 Whales</v>
      </c>
      <c r="L77" s="19" t="str">
        <f t="shared" si="3"/>
        <v>RosevilleU7 Cyclones V MosmanU7 Whales</v>
      </c>
      <c r="M77" s="19">
        <f t="shared" si="4"/>
        <v>1</v>
      </c>
      <c r="N77" s="48" t="s">
        <v>370</v>
      </c>
      <c r="O77" s="49" t="str">
        <f t="shared" si="24"/>
        <v>RosevilleRound 5</v>
      </c>
      <c r="P77" s="49" t="str">
        <f t="shared" si="25"/>
        <v>MosmanRound 5</v>
      </c>
      <c r="Q77" s="19" t="s">
        <v>82</v>
      </c>
      <c r="R77" s="19">
        <f t="shared" si="26"/>
        <v>0</v>
      </c>
      <c r="S77" s="19" t="str">
        <f t="shared" si="27"/>
        <v>WahroongaRound 10</v>
      </c>
    </row>
    <row r="78" spans="1:19" ht="13.5" customHeight="1" x14ac:dyDescent="0.2">
      <c r="A78" s="43"/>
      <c r="B78" s="101" t="s">
        <v>193</v>
      </c>
      <c r="C78" s="44"/>
      <c r="D78" s="7" t="s">
        <v>8</v>
      </c>
      <c r="E78" s="19" t="s">
        <v>238</v>
      </c>
      <c r="F78" s="14" t="s">
        <v>16</v>
      </c>
      <c r="G78" s="19" t="s">
        <v>243</v>
      </c>
      <c r="H78" s="45" t="s">
        <v>298</v>
      </c>
      <c r="I78" s="46">
        <v>0.33333333333333331</v>
      </c>
      <c r="J78" s="47" t="str">
        <f t="shared" si="1"/>
        <v>ChatswoodU7 Gold</v>
      </c>
      <c r="K78" s="47" t="str">
        <f t="shared" si="2"/>
        <v>LindfieldU7 Bucks</v>
      </c>
      <c r="L78" s="19" t="str">
        <f t="shared" si="3"/>
        <v>ChatswoodU7 Gold V LindfieldU7 Bucks</v>
      </c>
      <c r="M78" s="19">
        <f t="shared" si="4"/>
        <v>1</v>
      </c>
      <c r="N78" s="48" t="s">
        <v>370</v>
      </c>
      <c r="O78" s="49" t="str">
        <f t="shared" si="24"/>
        <v>ChatswoodRound 5</v>
      </c>
      <c r="P78" s="49" t="str">
        <f t="shared" si="25"/>
        <v>LindfieldRound 5</v>
      </c>
      <c r="Q78" s="19" t="s">
        <v>83</v>
      </c>
      <c r="R78" s="19">
        <f t="shared" si="26"/>
        <v>0</v>
      </c>
      <c r="S78" s="19" t="str">
        <f t="shared" si="27"/>
        <v>LindfieldRound 10</v>
      </c>
    </row>
    <row r="79" spans="1:19" ht="13.5" customHeight="1" x14ac:dyDescent="0.2">
      <c r="A79" s="43"/>
      <c r="B79" s="101" t="str">
        <f t="shared" ref="B79:B80" si="29">B78</f>
        <v>Round 5</v>
      </c>
      <c r="C79" s="44"/>
      <c r="D79" s="7" t="s">
        <v>8</v>
      </c>
      <c r="E79" s="22" t="s">
        <v>297</v>
      </c>
      <c r="F79" s="14" t="s">
        <v>16</v>
      </c>
      <c r="G79" s="22" t="s">
        <v>250</v>
      </c>
      <c r="H79" s="45" t="s">
        <v>334</v>
      </c>
      <c r="I79" s="46">
        <v>0.33333333333333331</v>
      </c>
      <c r="J79" s="47" t="str">
        <f t="shared" si="1"/>
        <v>ChatswoodU7 Green</v>
      </c>
      <c r="K79" s="47" t="str">
        <f t="shared" si="2"/>
        <v>LindfieldU7 Stags</v>
      </c>
      <c r="L79" s="19" t="str">
        <f t="shared" si="3"/>
        <v>ChatswoodU7 Green V LindfieldU7 Stags</v>
      </c>
      <c r="M79" s="19">
        <f t="shared" si="4"/>
        <v>1</v>
      </c>
      <c r="N79" s="48" t="s">
        <v>370</v>
      </c>
      <c r="O79" s="49" t="str">
        <f t="shared" si="24"/>
        <v>ChatswoodRound 5</v>
      </c>
      <c r="P79" s="49" t="str">
        <f t="shared" si="25"/>
        <v>LindfieldRound 5</v>
      </c>
      <c r="Q79" s="19" t="s">
        <v>84</v>
      </c>
      <c r="R79" s="19">
        <f t="shared" si="26"/>
        <v>0</v>
      </c>
      <c r="S79" s="19" t="str">
        <f t="shared" si="27"/>
        <v>Norths PiratesRound 10</v>
      </c>
    </row>
    <row r="80" spans="1:19" ht="13.5" customHeight="1" x14ac:dyDescent="0.2">
      <c r="A80" s="43"/>
      <c r="B80" s="101" t="str">
        <f t="shared" si="29"/>
        <v>Round 5</v>
      </c>
      <c r="C80" s="44"/>
      <c r="D80" s="7" t="s">
        <v>8</v>
      </c>
      <c r="E80" s="22" t="s">
        <v>252</v>
      </c>
      <c r="F80" s="13" t="s">
        <v>20</v>
      </c>
      <c r="G80" s="19" t="s">
        <v>366</v>
      </c>
      <c r="H80" s="45" t="s">
        <v>295</v>
      </c>
      <c r="I80" s="46">
        <v>0.3611111111111111</v>
      </c>
      <c r="J80" s="47" t="str">
        <f t="shared" si="1"/>
        <v>ChatswoodU7 Black</v>
      </c>
      <c r="K80" s="47" t="str">
        <f t="shared" si="2"/>
        <v>St IvesU7 Blues</v>
      </c>
      <c r="L80" s="19" t="str">
        <f t="shared" si="3"/>
        <v>ChatswoodU7 Black V St IvesU7 Blues</v>
      </c>
      <c r="M80" s="19">
        <f t="shared" si="4"/>
        <v>1</v>
      </c>
      <c r="N80" s="48" t="s">
        <v>370</v>
      </c>
      <c r="O80" s="49" t="str">
        <f t="shared" si="24"/>
        <v>ChatswoodRound 5</v>
      </c>
      <c r="P80" s="49"/>
      <c r="Q80" s="19"/>
      <c r="R80" s="19"/>
      <c r="S80" s="19"/>
    </row>
    <row r="81" spans="1:19" ht="13.5" customHeight="1" x14ac:dyDescent="0.2">
      <c r="A81" s="43"/>
      <c r="B81" s="101" t="str">
        <f>B79</f>
        <v>Round 5</v>
      </c>
      <c r="C81" s="44">
        <f>C71+1</f>
        <v>43247</v>
      </c>
      <c r="D81" s="10" t="s">
        <v>10</v>
      </c>
      <c r="E81" s="19" t="s">
        <v>252</v>
      </c>
      <c r="F81" s="9" t="s">
        <v>26</v>
      </c>
      <c r="G81" s="19" t="s">
        <v>244</v>
      </c>
      <c r="H81" s="45" t="s">
        <v>346</v>
      </c>
      <c r="I81" s="46">
        <v>0.33333333333333331</v>
      </c>
      <c r="J81" s="47" t="str">
        <f t="shared" si="1"/>
        <v>HornsbyU7 Black</v>
      </c>
      <c r="K81" s="47" t="str">
        <f t="shared" si="2"/>
        <v>MosmanU7 Dolphins</v>
      </c>
      <c r="L81" s="19" t="str">
        <f t="shared" si="3"/>
        <v>HornsbyU7 Black V MosmanU7 Dolphins</v>
      </c>
      <c r="M81" s="19">
        <f t="shared" si="4"/>
        <v>1</v>
      </c>
      <c r="N81" s="47" t="s">
        <v>382</v>
      </c>
      <c r="O81" s="49" t="str">
        <f t="shared" si="24"/>
        <v>HornsbyRound 5</v>
      </c>
      <c r="P81" s="49" t="str">
        <f t="shared" ref="P81:P95" si="30">F81&amp;B81</f>
        <v>MosmanRound 5</v>
      </c>
      <c r="Q81" s="19" t="s">
        <v>85</v>
      </c>
      <c r="R81" s="19">
        <f t="shared" ref="R81:R95" si="31">COUNTIF($P$15:$P$209,Q81)</f>
        <v>0</v>
      </c>
      <c r="S81" s="19" t="str">
        <f t="shared" ref="S81:S95" si="32">IF(R81&lt;&gt;0,0,Q81)</f>
        <v>St IvesRound 10</v>
      </c>
    </row>
    <row r="82" spans="1:19" ht="13.5" customHeight="1" x14ac:dyDescent="0.2">
      <c r="A82" s="43"/>
      <c r="B82" s="101" t="str">
        <f t="shared" ref="B82:B84" si="33">B81</f>
        <v>Round 5</v>
      </c>
      <c r="C82" s="44"/>
      <c r="D82" s="10" t="s">
        <v>10</v>
      </c>
      <c r="E82" s="19" t="s">
        <v>248</v>
      </c>
      <c r="F82" s="9" t="s">
        <v>26</v>
      </c>
      <c r="G82" s="19" t="s">
        <v>418</v>
      </c>
      <c r="H82" s="45" t="s">
        <v>450</v>
      </c>
      <c r="I82" s="46">
        <v>0.33333333333333331</v>
      </c>
      <c r="J82" s="47" t="str">
        <f t="shared" si="1"/>
        <v>HornsbyU7 Red</v>
      </c>
      <c r="K82" s="47" t="str">
        <f t="shared" si="2"/>
        <v>MosmanU7 Marlins</v>
      </c>
      <c r="L82" s="19" t="str">
        <f t="shared" si="3"/>
        <v>HornsbyU7 Red V MosmanU7 Marlins</v>
      </c>
      <c r="M82" s="19">
        <f t="shared" si="4"/>
        <v>1</v>
      </c>
      <c r="N82" s="47" t="s">
        <v>382</v>
      </c>
      <c r="O82" s="49" t="str">
        <f t="shared" si="24"/>
        <v>HornsbyRound 5</v>
      </c>
      <c r="P82" s="49" t="str">
        <f t="shared" si="30"/>
        <v>MosmanRound 5</v>
      </c>
      <c r="Q82" s="19" t="s">
        <v>86</v>
      </c>
      <c r="R82" s="19">
        <f t="shared" si="31"/>
        <v>1</v>
      </c>
      <c r="S82" s="19">
        <f t="shared" si="32"/>
        <v>0</v>
      </c>
    </row>
    <row r="83" spans="1:19" ht="13.5" customHeight="1" x14ac:dyDescent="0.2">
      <c r="A83" s="43"/>
      <c r="B83" s="101" t="str">
        <f t="shared" si="33"/>
        <v>Round 5</v>
      </c>
      <c r="C83" s="44"/>
      <c r="D83" s="12" t="s">
        <v>12</v>
      </c>
      <c r="E83" s="19" t="s">
        <v>365</v>
      </c>
      <c r="F83" s="18" t="s">
        <v>28</v>
      </c>
      <c r="G83" s="19" t="s">
        <v>367</v>
      </c>
      <c r="H83" s="45" t="s">
        <v>323</v>
      </c>
      <c r="I83" s="46">
        <v>0.33333333333333331</v>
      </c>
      <c r="J83" s="47" t="str">
        <f t="shared" si="1"/>
        <v>KWPU7 blue</v>
      </c>
      <c r="K83" s="47" t="str">
        <f t="shared" si="2"/>
        <v>Norths PiratesU7 Reds</v>
      </c>
      <c r="L83" s="19" t="str">
        <f t="shared" si="3"/>
        <v>KWPU7 blue V Norths PiratesU7 Reds</v>
      </c>
      <c r="M83" s="19">
        <f t="shared" si="4"/>
        <v>1</v>
      </c>
      <c r="N83" s="47" t="s">
        <v>382</v>
      </c>
      <c r="O83" s="49" t="str">
        <f t="shared" si="24"/>
        <v>KWPRound 5</v>
      </c>
      <c r="P83" s="49" t="str">
        <f t="shared" si="30"/>
        <v>Norths PiratesRound 5</v>
      </c>
      <c r="Q83" s="19" t="s">
        <v>87</v>
      </c>
      <c r="R83" s="19">
        <f t="shared" si="31"/>
        <v>0</v>
      </c>
      <c r="S83" s="19" t="str">
        <f t="shared" si="32"/>
        <v>RosevilleRound 10</v>
      </c>
    </row>
    <row r="84" spans="1:19" ht="13.5" customHeight="1" x14ac:dyDescent="0.2">
      <c r="A84" s="43"/>
      <c r="B84" s="101" t="str">
        <f t="shared" si="33"/>
        <v>Round 5</v>
      </c>
      <c r="C84" s="44"/>
      <c r="D84" s="12" t="s">
        <v>12</v>
      </c>
      <c r="E84" s="19" t="s">
        <v>238</v>
      </c>
      <c r="F84" s="18" t="s">
        <v>28</v>
      </c>
      <c r="G84" s="19" t="s">
        <v>252</v>
      </c>
      <c r="H84" s="45" t="s">
        <v>432</v>
      </c>
      <c r="I84" s="46">
        <v>0.33333333333333331</v>
      </c>
      <c r="J84" s="47" t="str">
        <f t="shared" si="1"/>
        <v>KWPU7 Gold</v>
      </c>
      <c r="K84" s="47" t="str">
        <f t="shared" si="2"/>
        <v>Norths PiratesU7 Black</v>
      </c>
      <c r="L84" s="19" t="str">
        <f t="shared" si="3"/>
        <v>KWPU7 Gold V Norths PiratesU7 Black</v>
      </c>
      <c r="M84" s="19">
        <f t="shared" si="4"/>
        <v>1</v>
      </c>
      <c r="N84" s="47" t="s">
        <v>382</v>
      </c>
      <c r="O84" s="49" t="str">
        <f t="shared" si="24"/>
        <v>KWPRound 5</v>
      </c>
      <c r="P84" s="49" t="str">
        <f t="shared" si="30"/>
        <v>Norths PiratesRound 5</v>
      </c>
      <c r="Q84" s="19" t="s">
        <v>195</v>
      </c>
      <c r="R84" s="19">
        <f t="shared" si="31"/>
        <v>2</v>
      </c>
      <c r="S84" s="19">
        <f t="shared" si="32"/>
        <v>0</v>
      </c>
    </row>
    <row r="85" spans="1:19" ht="13.5" customHeight="1" x14ac:dyDescent="0.2">
      <c r="A85" s="43" t="s">
        <v>198</v>
      </c>
      <c r="B85" s="101" t="str">
        <f>A85</f>
        <v>Round 6</v>
      </c>
      <c r="C85" s="44">
        <v>43253</v>
      </c>
      <c r="D85" s="16" t="s">
        <v>24</v>
      </c>
      <c r="E85" s="19" t="s">
        <v>417</v>
      </c>
      <c r="F85" s="17" t="s">
        <v>22</v>
      </c>
      <c r="G85" s="19" t="s">
        <v>248</v>
      </c>
      <c r="H85" s="45" t="s">
        <v>239</v>
      </c>
      <c r="I85" s="46">
        <v>0.33333333333333331</v>
      </c>
      <c r="J85" s="47" t="str">
        <f t="shared" si="1"/>
        <v>Hunters HillU7 Cockatoos</v>
      </c>
      <c r="K85" s="47" t="str">
        <f t="shared" si="2"/>
        <v>WahroongaU7 Red</v>
      </c>
      <c r="L85" s="19" t="str">
        <f t="shared" si="3"/>
        <v>Hunters HillU7 Cockatoos V WahroongaU7 Red</v>
      </c>
      <c r="M85" s="19">
        <f t="shared" si="4"/>
        <v>1</v>
      </c>
      <c r="N85" s="48" t="s">
        <v>370</v>
      </c>
      <c r="O85" s="49" t="str">
        <f t="shared" si="24"/>
        <v>Hunters HillRound 6</v>
      </c>
      <c r="P85" s="49" t="str">
        <f t="shared" si="30"/>
        <v>WahroongaRound 6</v>
      </c>
      <c r="Q85" s="19" t="s">
        <v>90</v>
      </c>
      <c r="R85" s="19">
        <f t="shared" si="31"/>
        <v>0</v>
      </c>
      <c r="S85" s="19" t="str">
        <f t="shared" si="32"/>
        <v>ChatswoodRound 11</v>
      </c>
    </row>
    <row r="86" spans="1:19" ht="13.5" customHeight="1" x14ac:dyDescent="0.2">
      <c r="A86" s="43"/>
      <c r="B86" s="101" t="str">
        <f t="shared" ref="B86:B96" si="34">B85</f>
        <v>Round 6</v>
      </c>
      <c r="C86" s="44"/>
      <c r="D86" s="16" t="s">
        <v>24</v>
      </c>
      <c r="E86" s="19" t="s">
        <v>237</v>
      </c>
      <c r="F86" s="14" t="s">
        <v>16</v>
      </c>
      <c r="G86" s="19" t="s">
        <v>243</v>
      </c>
      <c r="H86" s="45" t="s">
        <v>335</v>
      </c>
      <c r="I86" s="46">
        <v>0.33333333333333331</v>
      </c>
      <c r="J86" s="47" t="str">
        <f t="shared" si="1"/>
        <v>Hunters HillU7 Magpies</v>
      </c>
      <c r="K86" s="47" t="str">
        <f t="shared" si="2"/>
        <v>LindfieldU7 Bucks</v>
      </c>
      <c r="L86" s="19" t="str">
        <f t="shared" si="3"/>
        <v>Hunters HillU7 Magpies V LindfieldU7 Bucks</v>
      </c>
      <c r="M86" s="19">
        <f t="shared" si="4"/>
        <v>1</v>
      </c>
      <c r="N86" s="48" t="s">
        <v>370</v>
      </c>
      <c r="O86" s="49" t="str">
        <f t="shared" si="24"/>
        <v>Hunters HillRound 6</v>
      </c>
      <c r="P86" s="49" t="str">
        <f t="shared" si="30"/>
        <v>LindfieldRound 6</v>
      </c>
      <c r="Q86" s="19" t="s">
        <v>91</v>
      </c>
      <c r="R86" s="19">
        <f t="shared" si="31"/>
        <v>0</v>
      </c>
      <c r="S86" s="19" t="str">
        <f t="shared" si="32"/>
        <v>Norths PiratesRound 11</v>
      </c>
    </row>
    <row r="87" spans="1:19" ht="13.5" customHeight="1" x14ac:dyDescent="0.2">
      <c r="A87" s="43"/>
      <c r="B87" s="101" t="str">
        <f t="shared" si="34"/>
        <v>Round 6</v>
      </c>
      <c r="C87" s="44"/>
      <c r="D87" s="16" t="s">
        <v>24</v>
      </c>
      <c r="E87" s="19" t="s">
        <v>240</v>
      </c>
      <c r="F87" s="14" t="s">
        <v>16</v>
      </c>
      <c r="G87" s="22" t="s">
        <v>250</v>
      </c>
      <c r="H87" s="45" t="s">
        <v>214</v>
      </c>
      <c r="I87" s="46">
        <v>0.3611111111111111</v>
      </c>
      <c r="J87" s="47" t="str">
        <f t="shared" si="1"/>
        <v>Hunters HillU7 Crows</v>
      </c>
      <c r="K87" s="47" t="str">
        <f t="shared" si="2"/>
        <v>LindfieldU7 Stags</v>
      </c>
      <c r="L87" s="19" t="str">
        <f t="shared" si="3"/>
        <v>Hunters HillU7 Crows V LindfieldU7 Stags</v>
      </c>
      <c r="M87" s="19">
        <f t="shared" si="4"/>
        <v>1</v>
      </c>
      <c r="N87" s="48" t="s">
        <v>370</v>
      </c>
      <c r="O87" s="49" t="str">
        <f t="shared" si="24"/>
        <v>Hunters HillRound 6</v>
      </c>
      <c r="P87" s="49" t="str">
        <f t="shared" si="30"/>
        <v>LindfieldRound 6</v>
      </c>
      <c r="Q87" s="19" t="s">
        <v>456</v>
      </c>
      <c r="R87" s="19">
        <f t="shared" si="31"/>
        <v>1</v>
      </c>
      <c r="S87" s="19">
        <f t="shared" si="32"/>
        <v>0</v>
      </c>
    </row>
    <row r="88" spans="1:19" ht="13.5" customHeight="1" x14ac:dyDescent="0.2">
      <c r="A88" s="43"/>
      <c r="B88" s="101" t="str">
        <f t="shared" si="34"/>
        <v>Round 6</v>
      </c>
      <c r="C88" s="44"/>
      <c r="D88" s="11" t="s">
        <v>14</v>
      </c>
      <c r="E88" s="19" t="s">
        <v>238</v>
      </c>
      <c r="F88" s="9" t="s">
        <v>26</v>
      </c>
      <c r="G88" s="19" t="s">
        <v>244</v>
      </c>
      <c r="H88" s="45" t="s">
        <v>317</v>
      </c>
      <c r="I88" s="46">
        <v>0.33333333333333331</v>
      </c>
      <c r="J88" s="47" t="str">
        <f t="shared" si="1"/>
        <v>Lane CoveU7 Gold</v>
      </c>
      <c r="K88" s="47" t="str">
        <f t="shared" si="2"/>
        <v>MosmanU7 Dolphins</v>
      </c>
      <c r="L88" s="19" t="str">
        <f t="shared" si="3"/>
        <v>Lane CoveU7 Gold V MosmanU7 Dolphins</v>
      </c>
      <c r="M88" s="19">
        <f t="shared" si="4"/>
        <v>1</v>
      </c>
      <c r="N88" s="48" t="s">
        <v>370</v>
      </c>
      <c r="O88" s="49" t="str">
        <f t="shared" si="24"/>
        <v>Lane CoveRound 6</v>
      </c>
      <c r="P88" s="49" t="str">
        <f t="shared" si="30"/>
        <v>MosmanRound 6</v>
      </c>
      <c r="Q88" s="19" t="s">
        <v>92</v>
      </c>
      <c r="R88" s="19">
        <f t="shared" si="31"/>
        <v>0</v>
      </c>
      <c r="S88" s="19" t="str">
        <f t="shared" si="32"/>
        <v>WahroongaRound 11</v>
      </c>
    </row>
    <row r="89" spans="1:19" ht="13.5" customHeight="1" x14ac:dyDescent="0.2">
      <c r="A89" s="43"/>
      <c r="B89" s="101" t="str">
        <f t="shared" si="34"/>
        <v>Round 6</v>
      </c>
      <c r="C89" s="44"/>
      <c r="D89" s="11" t="s">
        <v>14</v>
      </c>
      <c r="E89" s="19" t="s">
        <v>245</v>
      </c>
      <c r="F89" s="9" t="s">
        <v>26</v>
      </c>
      <c r="G89" s="19" t="s">
        <v>246</v>
      </c>
      <c r="H89" s="45" t="s">
        <v>320</v>
      </c>
      <c r="I89" s="46">
        <v>0.33333333333333331</v>
      </c>
      <c r="J89" s="47" t="str">
        <f t="shared" si="1"/>
        <v>Lane CoveU7 Blue</v>
      </c>
      <c r="K89" s="47" t="str">
        <f t="shared" si="2"/>
        <v>MosmanU7 Sharks</v>
      </c>
      <c r="L89" s="19" t="str">
        <f t="shared" si="3"/>
        <v>Lane CoveU7 Blue V MosmanU7 Sharks</v>
      </c>
      <c r="M89" s="19">
        <f t="shared" si="4"/>
        <v>1</v>
      </c>
      <c r="N89" s="48" t="s">
        <v>370</v>
      </c>
      <c r="O89" s="49" t="str">
        <f t="shared" si="24"/>
        <v>Lane CoveRound 6</v>
      </c>
      <c r="P89" s="49" t="str">
        <f t="shared" si="30"/>
        <v>MosmanRound 6</v>
      </c>
      <c r="Q89" s="19" t="s">
        <v>457</v>
      </c>
      <c r="R89" s="19">
        <f t="shared" si="31"/>
        <v>1</v>
      </c>
      <c r="S89" s="19">
        <f t="shared" si="32"/>
        <v>0</v>
      </c>
    </row>
    <row r="90" spans="1:19" ht="13.5" customHeight="1" x14ac:dyDescent="0.2">
      <c r="A90" s="43"/>
      <c r="B90" s="101" t="str">
        <f t="shared" si="34"/>
        <v>Round 6</v>
      </c>
      <c r="C90" s="44"/>
      <c r="D90" s="13" t="s">
        <v>20</v>
      </c>
      <c r="E90" s="19" t="s">
        <v>366</v>
      </c>
      <c r="F90" s="17" t="s">
        <v>22</v>
      </c>
      <c r="G90" s="19" t="s">
        <v>245</v>
      </c>
      <c r="H90" s="45" t="s">
        <v>321</v>
      </c>
      <c r="I90" s="46">
        <v>0.33333333333333331</v>
      </c>
      <c r="J90" s="47" t="str">
        <f t="shared" si="1"/>
        <v>St IvesU7 Blues</v>
      </c>
      <c r="K90" s="47" t="str">
        <f t="shared" si="2"/>
        <v>WahroongaU7 Blue</v>
      </c>
      <c r="L90" s="19" t="str">
        <f t="shared" si="3"/>
        <v>St IvesU7 Blues V WahroongaU7 Blue</v>
      </c>
      <c r="M90" s="19">
        <f t="shared" si="4"/>
        <v>1</v>
      </c>
      <c r="N90" s="48" t="s">
        <v>370</v>
      </c>
      <c r="O90" s="49" t="str">
        <f t="shared" si="24"/>
        <v>St IvesRound 6</v>
      </c>
      <c r="P90" s="49" t="str">
        <f t="shared" si="30"/>
        <v>WahroongaRound 6</v>
      </c>
      <c r="Q90" s="19" t="s">
        <v>95</v>
      </c>
      <c r="R90" s="19">
        <f t="shared" si="31"/>
        <v>0</v>
      </c>
      <c r="S90" s="19" t="str">
        <f t="shared" si="32"/>
        <v>WahroongaRound 12</v>
      </c>
    </row>
    <row r="91" spans="1:19" ht="13.5" customHeight="1" x14ac:dyDescent="0.2">
      <c r="A91" s="43"/>
      <c r="B91" s="101" t="str">
        <f t="shared" si="34"/>
        <v>Round 6</v>
      </c>
      <c r="C91" s="44"/>
      <c r="D91" s="13" t="s">
        <v>20</v>
      </c>
      <c r="E91" s="19" t="s">
        <v>238</v>
      </c>
      <c r="F91" s="17" t="s">
        <v>22</v>
      </c>
      <c r="G91" s="19" t="s">
        <v>238</v>
      </c>
      <c r="H91" s="45" t="s">
        <v>430</v>
      </c>
      <c r="I91" s="46">
        <v>0.33333333333333331</v>
      </c>
      <c r="J91" s="47" t="str">
        <f t="shared" si="1"/>
        <v>St IvesU7 Gold</v>
      </c>
      <c r="K91" s="47" t="str">
        <f t="shared" si="2"/>
        <v>WahroongaU7 Gold</v>
      </c>
      <c r="L91" s="19" t="str">
        <f t="shared" si="3"/>
        <v>St IvesU7 Gold V WahroongaU7 Gold</v>
      </c>
      <c r="M91" s="19">
        <f t="shared" si="4"/>
        <v>1</v>
      </c>
      <c r="N91" s="48" t="s">
        <v>370</v>
      </c>
      <c r="O91" s="49" t="str">
        <f t="shared" si="24"/>
        <v>St IvesRound 6</v>
      </c>
      <c r="P91" s="49" t="str">
        <f t="shared" si="30"/>
        <v>WahroongaRound 6</v>
      </c>
      <c r="Q91" s="19" t="s">
        <v>96</v>
      </c>
      <c r="R91" s="19">
        <f t="shared" si="31"/>
        <v>0</v>
      </c>
      <c r="S91" s="19" t="str">
        <f t="shared" si="32"/>
        <v>MosmanRound 12</v>
      </c>
    </row>
    <row r="92" spans="1:19" ht="13.5" customHeight="1" x14ac:dyDescent="0.2">
      <c r="A92" s="43"/>
      <c r="B92" s="101" t="str">
        <f t="shared" si="34"/>
        <v>Round 6</v>
      </c>
      <c r="C92" s="44"/>
      <c r="D92" s="18" t="s">
        <v>28</v>
      </c>
      <c r="E92" s="19" t="s">
        <v>367</v>
      </c>
      <c r="F92" s="9" t="s">
        <v>26</v>
      </c>
      <c r="G92" s="19" t="s">
        <v>242</v>
      </c>
      <c r="H92" s="45" t="s">
        <v>251</v>
      </c>
      <c r="I92" s="46">
        <v>0.33333333333333331</v>
      </c>
      <c r="J92" s="47" t="str">
        <f t="shared" si="1"/>
        <v>Norths PiratesU7 Reds</v>
      </c>
      <c r="K92" s="47" t="str">
        <f t="shared" si="2"/>
        <v>MosmanU7 Whales</v>
      </c>
      <c r="L92" s="19" t="str">
        <f t="shared" si="3"/>
        <v>Norths PiratesU7 Reds V MosmanU7 Whales</v>
      </c>
      <c r="M92" s="19">
        <f t="shared" si="4"/>
        <v>1</v>
      </c>
      <c r="N92" s="48" t="s">
        <v>370</v>
      </c>
      <c r="O92" s="49" t="str">
        <f t="shared" si="24"/>
        <v>Norths PiratesRound 6</v>
      </c>
      <c r="P92" s="49" t="str">
        <f t="shared" si="30"/>
        <v>MosmanRound 6</v>
      </c>
      <c r="Q92" s="19" t="s">
        <v>97</v>
      </c>
      <c r="R92" s="19">
        <f t="shared" si="31"/>
        <v>0</v>
      </c>
      <c r="S92" s="19" t="str">
        <f t="shared" si="32"/>
        <v>Hunters HillRound 12</v>
      </c>
    </row>
    <row r="93" spans="1:19" ht="13.5" customHeight="1" x14ac:dyDescent="0.2">
      <c r="A93" s="43"/>
      <c r="B93" s="101" t="str">
        <f t="shared" si="34"/>
        <v>Round 6</v>
      </c>
      <c r="C93" s="44"/>
      <c r="D93" s="18" t="s">
        <v>28</v>
      </c>
      <c r="E93" s="19" t="s">
        <v>252</v>
      </c>
      <c r="F93" s="9" t="s">
        <v>26</v>
      </c>
      <c r="G93" s="19" t="s">
        <v>418</v>
      </c>
      <c r="H93" s="45" t="s">
        <v>230</v>
      </c>
      <c r="I93" s="46">
        <v>0.3611111111111111</v>
      </c>
      <c r="J93" s="47" t="str">
        <f t="shared" si="1"/>
        <v>Norths PiratesU7 Black</v>
      </c>
      <c r="K93" s="47" t="str">
        <f t="shared" si="2"/>
        <v>MosmanU7 Marlins</v>
      </c>
      <c r="L93" s="19" t="str">
        <f t="shared" si="3"/>
        <v>Norths PiratesU7 Black V MosmanU7 Marlins</v>
      </c>
      <c r="M93" s="19">
        <f t="shared" si="4"/>
        <v>1</v>
      </c>
      <c r="N93" s="48" t="s">
        <v>370</v>
      </c>
      <c r="O93" s="49" t="str">
        <f t="shared" si="24"/>
        <v>Norths PiratesRound 6</v>
      </c>
      <c r="P93" s="49" t="str">
        <f t="shared" si="30"/>
        <v>MosmanRound 6</v>
      </c>
      <c r="Q93" s="19" t="s">
        <v>99</v>
      </c>
      <c r="R93" s="19">
        <f t="shared" si="31"/>
        <v>0</v>
      </c>
      <c r="S93" s="19" t="str">
        <f t="shared" si="32"/>
        <v>LindfieldRound 12</v>
      </c>
    </row>
    <row r="94" spans="1:19" ht="13.5" customHeight="1" x14ac:dyDescent="0.2">
      <c r="A94" s="43"/>
      <c r="B94" s="101" t="str">
        <f t="shared" si="34"/>
        <v>Round 6</v>
      </c>
      <c r="C94" s="44"/>
      <c r="D94" s="10" t="s">
        <v>10</v>
      </c>
      <c r="E94" s="19" t="s">
        <v>252</v>
      </c>
      <c r="F94" s="15" t="s">
        <v>18</v>
      </c>
      <c r="G94" s="19" t="s">
        <v>253</v>
      </c>
      <c r="H94" s="45" t="s">
        <v>346</v>
      </c>
      <c r="I94" s="46">
        <v>0.33333333333333331</v>
      </c>
      <c r="J94" s="47" t="str">
        <f t="shared" si="1"/>
        <v>HornsbyU7 Black</v>
      </c>
      <c r="K94" s="47" t="str">
        <f t="shared" si="2"/>
        <v>RosevilleU7 Cyclones</v>
      </c>
      <c r="L94" s="19" t="str">
        <f t="shared" si="3"/>
        <v>HornsbyU7 Black V RosevilleU7 Cyclones</v>
      </c>
      <c r="M94" s="19">
        <f t="shared" si="4"/>
        <v>1</v>
      </c>
      <c r="N94" s="48" t="s">
        <v>370</v>
      </c>
      <c r="O94" s="49" t="str">
        <f t="shared" si="24"/>
        <v>HornsbyRound 6</v>
      </c>
      <c r="P94" s="49" t="str">
        <f t="shared" si="30"/>
        <v>RosevilleRound 6</v>
      </c>
      <c r="Q94" s="19" t="s">
        <v>458</v>
      </c>
      <c r="R94" s="19">
        <f t="shared" si="31"/>
        <v>0</v>
      </c>
      <c r="S94" s="19" t="str">
        <f t="shared" si="32"/>
        <v>Lindfield Round 12</v>
      </c>
    </row>
    <row r="95" spans="1:19" ht="13.5" customHeight="1" x14ac:dyDescent="0.2">
      <c r="A95" s="43"/>
      <c r="B95" s="101" t="str">
        <f t="shared" si="34"/>
        <v>Round 6</v>
      </c>
      <c r="C95" s="44"/>
      <c r="D95" s="10" t="s">
        <v>10</v>
      </c>
      <c r="E95" s="19" t="s">
        <v>248</v>
      </c>
      <c r="F95" s="14" t="s">
        <v>16</v>
      </c>
      <c r="G95" s="19" t="s">
        <v>416</v>
      </c>
      <c r="H95" s="45" t="s">
        <v>450</v>
      </c>
      <c r="I95" s="46">
        <v>0.33333333333333331</v>
      </c>
      <c r="J95" s="47" t="str">
        <f t="shared" si="1"/>
        <v>HornsbyU7 Red</v>
      </c>
      <c r="K95" s="47" t="str">
        <f t="shared" si="2"/>
        <v>LindfieldU7 Elks</v>
      </c>
      <c r="L95" s="19" t="str">
        <f t="shared" si="3"/>
        <v>HornsbyU7 Red V LindfieldU7 Elks</v>
      </c>
      <c r="M95" s="19">
        <f t="shared" si="4"/>
        <v>1</v>
      </c>
      <c r="N95" s="48" t="s">
        <v>370</v>
      </c>
      <c r="O95" s="49" t="str">
        <f t="shared" si="24"/>
        <v>HornsbyRound 6</v>
      </c>
      <c r="P95" s="49" t="str">
        <f t="shared" si="30"/>
        <v>LindfieldRound 6</v>
      </c>
      <c r="Q95" s="19" t="s">
        <v>459</v>
      </c>
      <c r="R95" s="19">
        <f t="shared" si="31"/>
        <v>0</v>
      </c>
      <c r="S95" s="19" t="str">
        <f t="shared" si="32"/>
        <v>RosevilleRound 12</v>
      </c>
    </row>
    <row r="96" spans="1:19" ht="13.5" customHeight="1" x14ac:dyDescent="0.2">
      <c r="A96" s="43"/>
      <c r="B96" s="101" t="str">
        <f t="shared" si="34"/>
        <v>Round 6</v>
      </c>
      <c r="C96" s="44"/>
      <c r="D96" s="9" t="s">
        <v>26</v>
      </c>
      <c r="E96" s="19" t="s">
        <v>247</v>
      </c>
      <c r="F96" s="7" t="s">
        <v>8</v>
      </c>
      <c r="G96" s="19" t="s">
        <v>252</v>
      </c>
      <c r="H96" s="45" t="s">
        <v>460</v>
      </c>
      <c r="I96" s="46">
        <v>0.33333333333333331</v>
      </c>
      <c r="J96" s="47" t="str">
        <f t="shared" si="1"/>
        <v>MosmanU7 Stingrays</v>
      </c>
      <c r="K96" s="47" t="str">
        <f t="shared" si="2"/>
        <v>ChatswoodU7 Black</v>
      </c>
      <c r="L96" s="19" t="str">
        <f t="shared" si="3"/>
        <v>MosmanU7 Stingrays V ChatswoodU7 Black</v>
      </c>
      <c r="M96" s="19">
        <f t="shared" si="4"/>
        <v>1</v>
      </c>
      <c r="N96" s="48"/>
      <c r="O96" s="49"/>
      <c r="P96" s="49"/>
      <c r="Q96" s="19"/>
      <c r="R96" s="19"/>
      <c r="S96" s="19"/>
    </row>
    <row r="97" spans="1:19" ht="13.5" customHeight="1" x14ac:dyDescent="0.2">
      <c r="A97" s="43"/>
      <c r="B97" s="101" t="str">
        <f>B95</f>
        <v>Round 6</v>
      </c>
      <c r="C97" s="44">
        <v>43254</v>
      </c>
      <c r="D97" s="12" t="s">
        <v>12</v>
      </c>
      <c r="E97" s="19" t="s">
        <v>365</v>
      </c>
      <c r="F97" s="7" t="s">
        <v>8</v>
      </c>
      <c r="G97" s="19" t="s">
        <v>238</v>
      </c>
      <c r="H97" s="45" t="s">
        <v>432</v>
      </c>
      <c r="I97" s="46">
        <v>0.33333333333333331</v>
      </c>
      <c r="J97" s="47" t="str">
        <f t="shared" si="1"/>
        <v>KWPU7 blue</v>
      </c>
      <c r="K97" s="47" t="str">
        <f t="shared" si="2"/>
        <v>ChatswoodU7 Gold</v>
      </c>
      <c r="L97" s="19" t="str">
        <f t="shared" si="3"/>
        <v>KWPU7 blue V ChatswoodU7 Gold</v>
      </c>
      <c r="M97" s="19">
        <f t="shared" si="4"/>
        <v>1</v>
      </c>
      <c r="N97" s="47" t="s">
        <v>382</v>
      </c>
      <c r="O97" s="49" t="str">
        <f t="shared" ref="O97:O100" si="35">D97&amp;B97</f>
        <v>KWPRound 6</v>
      </c>
      <c r="P97" s="49" t="str">
        <f t="shared" ref="P97:P100" si="36">F97&amp;B97</f>
        <v>ChatswoodRound 6</v>
      </c>
      <c r="Q97" s="19" t="s">
        <v>100</v>
      </c>
      <c r="R97" s="19">
        <f t="shared" ref="R97:R100" si="37">COUNTIF($P$15:$P$209,Q97)</f>
        <v>0</v>
      </c>
      <c r="S97" s="19" t="str">
        <f t="shared" ref="S97:S100" si="38">IF(R97&lt;&gt;0,0,Q97)</f>
        <v>Hunters HillRound 13</v>
      </c>
    </row>
    <row r="98" spans="1:19" ht="13.5" customHeight="1" x14ac:dyDescent="0.2">
      <c r="A98" s="43"/>
      <c r="B98" s="101" t="str">
        <f>B97</f>
        <v>Round 6</v>
      </c>
      <c r="C98" s="44"/>
      <c r="D98" s="12" t="s">
        <v>12</v>
      </c>
      <c r="E98" s="19" t="s">
        <v>238</v>
      </c>
      <c r="F98" s="7" t="s">
        <v>8</v>
      </c>
      <c r="G98" s="22" t="s">
        <v>297</v>
      </c>
      <c r="H98" s="45" t="s">
        <v>316</v>
      </c>
      <c r="I98" s="46">
        <v>0.3611111111111111</v>
      </c>
      <c r="J98" s="47" t="str">
        <f t="shared" si="1"/>
        <v>KWPU7 Gold</v>
      </c>
      <c r="K98" s="47" t="str">
        <f t="shared" si="2"/>
        <v>ChatswoodU7 Green</v>
      </c>
      <c r="L98" s="19" t="str">
        <f t="shared" si="3"/>
        <v>KWPU7 Gold V ChatswoodU7 Green</v>
      </c>
      <c r="M98" s="19">
        <f t="shared" si="4"/>
        <v>1</v>
      </c>
      <c r="N98" s="47" t="s">
        <v>382</v>
      </c>
      <c r="O98" s="49" t="str">
        <f t="shared" si="35"/>
        <v>KWPRound 6</v>
      </c>
      <c r="P98" s="49" t="str">
        <f t="shared" si="36"/>
        <v>ChatswoodRound 6</v>
      </c>
      <c r="Q98" s="19" t="s">
        <v>101</v>
      </c>
      <c r="R98" s="19">
        <f t="shared" si="37"/>
        <v>0</v>
      </c>
      <c r="S98" s="19" t="str">
        <f t="shared" si="38"/>
        <v>LindfieldRound 13</v>
      </c>
    </row>
    <row r="99" spans="1:19" ht="13.5" customHeight="1" x14ac:dyDescent="0.2">
      <c r="A99" s="43" t="s">
        <v>201</v>
      </c>
      <c r="B99" s="101" t="str">
        <f>A99</f>
        <v>Round 7</v>
      </c>
      <c r="C99" s="44">
        <v>43267</v>
      </c>
      <c r="D99" s="7" t="s">
        <v>8</v>
      </c>
      <c r="E99" s="19" t="s">
        <v>238</v>
      </c>
      <c r="F99" s="9" t="s">
        <v>26</v>
      </c>
      <c r="G99" s="19" t="s">
        <v>247</v>
      </c>
      <c r="H99" s="45" t="s">
        <v>298</v>
      </c>
      <c r="I99" s="46">
        <v>0.33333333333333331</v>
      </c>
      <c r="J99" s="47" t="str">
        <f t="shared" si="1"/>
        <v>ChatswoodU7 Gold</v>
      </c>
      <c r="K99" s="47" t="str">
        <f t="shared" si="2"/>
        <v>MosmanU7 Stingrays</v>
      </c>
      <c r="L99" s="19" t="str">
        <f t="shared" si="3"/>
        <v>ChatswoodU7 Gold V MosmanU7 Stingrays</v>
      </c>
      <c r="M99" s="19">
        <f t="shared" si="4"/>
        <v>1</v>
      </c>
      <c r="N99" s="48" t="s">
        <v>370</v>
      </c>
      <c r="O99" s="49" t="str">
        <f t="shared" si="35"/>
        <v>ChatswoodRound 7</v>
      </c>
      <c r="P99" s="49" t="str">
        <f t="shared" si="36"/>
        <v>MosmanRound 7</v>
      </c>
      <c r="Q99" s="19" t="s">
        <v>104</v>
      </c>
      <c r="R99" s="19">
        <f t="shared" si="37"/>
        <v>0</v>
      </c>
      <c r="S99" s="19" t="str">
        <f t="shared" si="38"/>
        <v>St IvesRound 13</v>
      </c>
    </row>
    <row r="100" spans="1:19" ht="13.5" customHeight="1" x14ac:dyDescent="0.2">
      <c r="A100" s="43"/>
      <c r="B100" s="101" t="str">
        <f t="shared" ref="B100:B101" si="39">B99</f>
        <v>Round 7</v>
      </c>
      <c r="C100" s="44"/>
      <c r="D100" s="7" t="s">
        <v>8</v>
      </c>
      <c r="E100" s="22" t="s">
        <v>297</v>
      </c>
      <c r="F100" s="10" t="s">
        <v>10</v>
      </c>
      <c r="G100" s="19" t="s">
        <v>252</v>
      </c>
      <c r="H100" s="45" t="s">
        <v>334</v>
      </c>
      <c r="I100" s="46">
        <v>0.33333333333333331</v>
      </c>
      <c r="J100" s="47" t="str">
        <f t="shared" si="1"/>
        <v>ChatswoodU7 Green</v>
      </c>
      <c r="K100" s="47" t="str">
        <f t="shared" si="2"/>
        <v>HornsbyU7 Black</v>
      </c>
      <c r="L100" s="19" t="str">
        <f t="shared" si="3"/>
        <v>ChatswoodU7 Green V HornsbyU7 Black</v>
      </c>
      <c r="M100" s="19">
        <f t="shared" si="4"/>
        <v>1</v>
      </c>
      <c r="N100" s="48" t="s">
        <v>370</v>
      </c>
      <c r="O100" s="49" t="str">
        <f t="shared" si="35"/>
        <v>ChatswoodRound 7</v>
      </c>
      <c r="P100" s="49" t="str">
        <f t="shared" si="36"/>
        <v>HornsbyRound 7</v>
      </c>
      <c r="Q100" s="19" t="s">
        <v>105</v>
      </c>
      <c r="R100" s="19">
        <f t="shared" si="37"/>
        <v>0</v>
      </c>
      <c r="S100" s="19" t="str">
        <f t="shared" si="38"/>
        <v>Lane CoveRound 13</v>
      </c>
    </row>
    <row r="101" spans="1:19" ht="13.5" customHeight="1" x14ac:dyDescent="0.2">
      <c r="A101" s="43"/>
      <c r="B101" s="101" t="str">
        <f t="shared" si="39"/>
        <v>Round 7</v>
      </c>
      <c r="C101" s="44"/>
      <c r="D101" s="7" t="s">
        <v>8</v>
      </c>
      <c r="E101" s="19" t="s">
        <v>252</v>
      </c>
      <c r="F101" s="10" t="s">
        <v>10</v>
      </c>
      <c r="G101" s="19" t="s">
        <v>248</v>
      </c>
      <c r="H101" s="45" t="s">
        <v>295</v>
      </c>
      <c r="I101" s="46">
        <v>0.3611111111111111</v>
      </c>
      <c r="J101" s="47" t="str">
        <f t="shared" si="1"/>
        <v>ChatswoodU7 Black</v>
      </c>
      <c r="K101" s="47" t="str">
        <f t="shared" si="2"/>
        <v>HornsbyU7 Red</v>
      </c>
      <c r="L101" s="19" t="str">
        <f t="shared" si="3"/>
        <v>ChatswoodU7 Black V HornsbyU7 Red</v>
      </c>
      <c r="M101" s="19">
        <f t="shared" si="4"/>
        <v>1</v>
      </c>
      <c r="N101" s="48"/>
      <c r="O101" s="49"/>
      <c r="P101" s="49"/>
      <c r="Q101" s="19"/>
      <c r="R101" s="19"/>
      <c r="S101" s="19"/>
    </row>
    <row r="102" spans="1:19" ht="13.5" customHeight="1" x14ac:dyDescent="0.2">
      <c r="A102" s="43"/>
      <c r="B102" s="101" t="str">
        <f>B100</f>
        <v>Round 7</v>
      </c>
      <c r="C102" s="44"/>
      <c r="D102" s="11" t="s">
        <v>14</v>
      </c>
      <c r="E102" s="19" t="s">
        <v>238</v>
      </c>
      <c r="F102" s="9" t="s">
        <v>26</v>
      </c>
      <c r="G102" s="19" t="s">
        <v>242</v>
      </c>
      <c r="H102" s="45" t="s">
        <v>317</v>
      </c>
      <c r="I102" s="46">
        <v>0.33333333333333331</v>
      </c>
      <c r="J102" s="47" t="str">
        <f t="shared" si="1"/>
        <v>Lane CoveU7 Gold</v>
      </c>
      <c r="K102" s="47" t="str">
        <f t="shared" si="2"/>
        <v>MosmanU7 Whales</v>
      </c>
      <c r="L102" s="19" t="str">
        <f t="shared" si="3"/>
        <v>Lane CoveU7 Gold V MosmanU7 Whales</v>
      </c>
      <c r="M102" s="19">
        <f t="shared" si="4"/>
        <v>1</v>
      </c>
      <c r="N102" s="48" t="s">
        <v>370</v>
      </c>
      <c r="O102" s="49" t="str">
        <f t="shared" ref="O102:O123" si="40">D102&amp;B102</f>
        <v>Lane CoveRound 7</v>
      </c>
      <c r="P102" s="49" t="str">
        <f t="shared" ref="P102:P123" si="41">F102&amp;B102</f>
        <v>MosmanRound 7</v>
      </c>
      <c r="Q102" s="19" t="s">
        <v>106</v>
      </c>
      <c r="R102" s="19">
        <f>COUNTIF($P$15:$P$209,Q102)</f>
        <v>0</v>
      </c>
      <c r="S102" s="19" t="str">
        <f t="shared" ref="S102:S104" si="42">IF(R102&lt;&gt;0,0,Q102)</f>
        <v>HornsbyRound 13</v>
      </c>
    </row>
    <row r="103" spans="1:19" ht="13.5" customHeight="1" x14ac:dyDescent="0.2">
      <c r="A103" s="43"/>
      <c r="B103" s="101" t="str">
        <f t="shared" ref="B103:B112" si="43">B102</f>
        <v>Round 7</v>
      </c>
      <c r="C103" s="44"/>
      <c r="D103" s="11" t="s">
        <v>14</v>
      </c>
      <c r="E103" s="19" t="s">
        <v>245</v>
      </c>
      <c r="F103" s="9" t="s">
        <v>26</v>
      </c>
      <c r="G103" s="19" t="s">
        <v>418</v>
      </c>
      <c r="H103" s="45" t="s">
        <v>320</v>
      </c>
      <c r="I103" s="46">
        <v>0.33333333333333331</v>
      </c>
      <c r="J103" s="47" t="str">
        <f t="shared" si="1"/>
        <v>Lane CoveU7 Blue</v>
      </c>
      <c r="K103" s="47" t="str">
        <f t="shared" si="2"/>
        <v>MosmanU7 Marlins</v>
      </c>
      <c r="L103" s="19" t="str">
        <f t="shared" si="3"/>
        <v>Lane CoveU7 Blue V MosmanU7 Marlins</v>
      </c>
      <c r="M103" s="19">
        <f t="shared" si="4"/>
        <v>1</v>
      </c>
      <c r="N103" s="48" t="s">
        <v>370</v>
      </c>
      <c r="O103" s="49" t="str">
        <f t="shared" si="40"/>
        <v>Lane CoveRound 7</v>
      </c>
      <c r="P103" s="49" t="str">
        <f t="shared" si="41"/>
        <v>MosmanRound 7</v>
      </c>
      <c r="Q103" s="19" t="s">
        <v>107</v>
      </c>
      <c r="R103" s="19"/>
      <c r="S103" s="19" t="str">
        <f t="shared" si="42"/>
        <v>Norths PiratesRound 13</v>
      </c>
    </row>
    <row r="104" spans="1:19" ht="13.5" customHeight="1" x14ac:dyDescent="0.2">
      <c r="A104" s="43"/>
      <c r="B104" s="101" t="str">
        <f t="shared" si="43"/>
        <v>Round 7</v>
      </c>
      <c r="C104" s="44"/>
      <c r="D104" s="17" t="s">
        <v>22</v>
      </c>
      <c r="E104" s="19" t="s">
        <v>245</v>
      </c>
      <c r="F104" s="14" t="s">
        <v>16</v>
      </c>
      <c r="G104" s="19" t="s">
        <v>243</v>
      </c>
      <c r="H104" s="45" t="s">
        <v>313</v>
      </c>
      <c r="I104" s="46">
        <v>0.3611111111111111</v>
      </c>
      <c r="J104" s="47" t="str">
        <f t="shared" si="1"/>
        <v>WahroongaU7 Blue</v>
      </c>
      <c r="K104" s="47" t="str">
        <f t="shared" si="2"/>
        <v>LindfieldU7 Bucks</v>
      </c>
      <c r="L104" s="19" t="str">
        <f t="shared" si="3"/>
        <v>WahroongaU7 Blue V LindfieldU7 Bucks</v>
      </c>
      <c r="M104" s="19">
        <f t="shared" si="4"/>
        <v>1</v>
      </c>
      <c r="N104" s="48" t="s">
        <v>370</v>
      </c>
      <c r="O104" s="49" t="str">
        <f t="shared" si="40"/>
        <v>WahroongaRound 7</v>
      </c>
      <c r="P104" s="49" t="str">
        <f t="shared" si="41"/>
        <v>LindfieldRound 7</v>
      </c>
      <c r="Q104" s="19"/>
      <c r="R104" s="19"/>
      <c r="S104" s="19">
        <f t="shared" si="42"/>
        <v>0</v>
      </c>
    </row>
    <row r="105" spans="1:19" ht="13.5" customHeight="1" x14ac:dyDescent="0.2">
      <c r="A105" s="43"/>
      <c r="B105" s="101" t="str">
        <f t="shared" si="43"/>
        <v>Round 7</v>
      </c>
      <c r="C105" s="44"/>
      <c r="D105" s="17" t="s">
        <v>22</v>
      </c>
      <c r="E105" s="19" t="s">
        <v>238</v>
      </c>
      <c r="F105" s="14" t="s">
        <v>16</v>
      </c>
      <c r="G105" s="22" t="s">
        <v>250</v>
      </c>
      <c r="H105" s="45" t="s">
        <v>314</v>
      </c>
      <c r="I105" s="46">
        <v>0.3611111111111111</v>
      </c>
      <c r="J105" s="47" t="str">
        <f t="shared" si="1"/>
        <v>WahroongaU7 Gold</v>
      </c>
      <c r="K105" s="47" t="str">
        <f t="shared" si="2"/>
        <v>LindfieldU7 Stags</v>
      </c>
      <c r="L105" s="19" t="str">
        <f t="shared" si="3"/>
        <v>WahroongaU7 Gold V LindfieldU7 Stags</v>
      </c>
      <c r="M105" s="19">
        <f t="shared" si="4"/>
        <v>1</v>
      </c>
      <c r="N105" s="48" t="s">
        <v>370</v>
      </c>
      <c r="O105" s="49" t="str">
        <f t="shared" si="40"/>
        <v>WahroongaRound 7</v>
      </c>
      <c r="P105" s="49" t="str">
        <f t="shared" si="41"/>
        <v>LindfieldRound 7</v>
      </c>
      <c r="Q105" s="19"/>
      <c r="R105" s="19"/>
      <c r="S105" s="19"/>
    </row>
    <row r="106" spans="1:19" ht="13.5" customHeight="1" x14ac:dyDescent="0.2">
      <c r="A106" s="43"/>
      <c r="B106" s="101" t="str">
        <f t="shared" si="43"/>
        <v>Round 7</v>
      </c>
      <c r="C106" s="44"/>
      <c r="D106" s="17" t="s">
        <v>22</v>
      </c>
      <c r="E106" s="19" t="s">
        <v>248</v>
      </c>
      <c r="F106" s="15" t="s">
        <v>18</v>
      </c>
      <c r="G106" s="19" t="s">
        <v>253</v>
      </c>
      <c r="H106" s="45" t="s">
        <v>315</v>
      </c>
      <c r="I106" s="46">
        <v>0.3611111111111111</v>
      </c>
      <c r="J106" s="47" t="str">
        <f t="shared" si="1"/>
        <v>WahroongaU7 Red</v>
      </c>
      <c r="K106" s="47" t="str">
        <f t="shared" si="2"/>
        <v>RosevilleU7 Cyclones</v>
      </c>
      <c r="L106" s="19" t="str">
        <f t="shared" si="3"/>
        <v>WahroongaU7 Red V RosevilleU7 Cyclones</v>
      </c>
      <c r="M106" s="19">
        <f t="shared" si="4"/>
        <v>1</v>
      </c>
      <c r="N106" s="48" t="s">
        <v>370</v>
      </c>
      <c r="O106" s="49" t="str">
        <f t="shared" si="40"/>
        <v>WahroongaRound 7</v>
      </c>
      <c r="P106" s="49" t="str">
        <f t="shared" si="41"/>
        <v>RosevilleRound 7</v>
      </c>
      <c r="Q106" s="19"/>
      <c r="R106" s="19"/>
      <c r="S106" s="19"/>
    </row>
    <row r="107" spans="1:19" ht="15.75" customHeight="1" x14ac:dyDescent="0.2">
      <c r="A107" s="43"/>
      <c r="B107" s="101" t="str">
        <f t="shared" si="43"/>
        <v>Round 7</v>
      </c>
      <c r="C107" s="44"/>
      <c r="D107" s="13" t="s">
        <v>20</v>
      </c>
      <c r="E107" s="19" t="s">
        <v>366</v>
      </c>
      <c r="F107" s="16" t="s">
        <v>24</v>
      </c>
      <c r="G107" s="19" t="s">
        <v>417</v>
      </c>
      <c r="H107" s="45" t="s">
        <v>321</v>
      </c>
      <c r="I107" s="46">
        <v>0.33333333333333331</v>
      </c>
      <c r="J107" s="47" t="str">
        <f t="shared" si="1"/>
        <v>St IvesU7 Blues</v>
      </c>
      <c r="K107" s="47" t="str">
        <f t="shared" si="2"/>
        <v>Hunters HillU7 Cockatoos</v>
      </c>
      <c r="L107" s="19" t="str">
        <f t="shared" si="3"/>
        <v>St IvesU7 Blues V Hunters HillU7 Cockatoos</v>
      </c>
      <c r="M107" s="19">
        <f t="shared" si="4"/>
        <v>1</v>
      </c>
      <c r="N107" s="48" t="s">
        <v>370</v>
      </c>
      <c r="O107" s="49" t="str">
        <f t="shared" si="40"/>
        <v>St IvesRound 7</v>
      </c>
      <c r="P107" s="49" t="str">
        <f t="shared" si="41"/>
        <v>Hunters HillRound 7</v>
      </c>
      <c r="Q107" s="19"/>
      <c r="R107" s="19"/>
      <c r="S107" s="19"/>
    </row>
    <row r="108" spans="1:19" ht="15.75" customHeight="1" x14ac:dyDescent="0.2">
      <c r="A108" s="43"/>
      <c r="B108" s="101" t="str">
        <f t="shared" si="43"/>
        <v>Round 7</v>
      </c>
      <c r="C108" s="44"/>
      <c r="D108" s="13" t="s">
        <v>20</v>
      </c>
      <c r="E108" s="19" t="s">
        <v>238</v>
      </c>
      <c r="F108" s="16" t="s">
        <v>24</v>
      </c>
      <c r="G108" s="19" t="s">
        <v>237</v>
      </c>
      <c r="H108" s="45" t="s">
        <v>430</v>
      </c>
      <c r="I108" s="46">
        <v>0.33333333333333331</v>
      </c>
      <c r="J108" s="47" t="str">
        <f t="shared" si="1"/>
        <v>St IvesU7 Gold</v>
      </c>
      <c r="K108" s="47" t="str">
        <f t="shared" si="2"/>
        <v>Hunters HillU7 Magpies</v>
      </c>
      <c r="L108" s="19" t="str">
        <f t="shared" si="3"/>
        <v>St IvesU7 Gold V Hunters HillU7 Magpies</v>
      </c>
      <c r="M108" s="19">
        <f t="shared" si="4"/>
        <v>1</v>
      </c>
      <c r="N108" s="48" t="s">
        <v>370</v>
      </c>
      <c r="O108" s="49" t="str">
        <f t="shared" si="40"/>
        <v>St IvesRound 7</v>
      </c>
      <c r="P108" s="49" t="str">
        <f t="shared" si="41"/>
        <v>Hunters HillRound 7</v>
      </c>
      <c r="Q108" s="19"/>
      <c r="R108" s="19"/>
      <c r="S108" s="19"/>
    </row>
    <row r="109" spans="1:19" ht="15.75" customHeight="1" x14ac:dyDescent="0.2">
      <c r="A109" s="43"/>
      <c r="B109" s="101" t="str">
        <f t="shared" si="43"/>
        <v>Round 7</v>
      </c>
      <c r="C109" s="44"/>
      <c r="D109" s="18" t="s">
        <v>28</v>
      </c>
      <c r="E109" s="19" t="s">
        <v>367</v>
      </c>
      <c r="F109" s="16" t="s">
        <v>24</v>
      </c>
      <c r="G109" s="19" t="s">
        <v>240</v>
      </c>
      <c r="H109" s="45" t="s">
        <v>230</v>
      </c>
      <c r="I109" s="46">
        <v>0.33333333333333331</v>
      </c>
      <c r="J109" s="47" t="str">
        <f t="shared" si="1"/>
        <v>Norths PiratesU7 Reds</v>
      </c>
      <c r="K109" s="47" t="str">
        <f t="shared" si="2"/>
        <v>Hunters HillU7 Crows</v>
      </c>
      <c r="L109" s="19" t="str">
        <f t="shared" si="3"/>
        <v>Norths PiratesU7 Reds V Hunters HillU7 Crows</v>
      </c>
      <c r="M109" s="19">
        <f t="shared" si="4"/>
        <v>1</v>
      </c>
      <c r="N109" s="48" t="s">
        <v>370</v>
      </c>
      <c r="O109" s="49" t="str">
        <f t="shared" si="40"/>
        <v>Norths PiratesRound 7</v>
      </c>
      <c r="P109" s="49" t="str">
        <f t="shared" si="41"/>
        <v>Hunters HillRound 7</v>
      </c>
      <c r="Q109" s="19"/>
      <c r="R109" s="19"/>
      <c r="S109" s="19"/>
    </row>
    <row r="110" spans="1:19" ht="15.75" customHeight="1" x14ac:dyDescent="0.2">
      <c r="A110" s="43"/>
      <c r="B110" s="101" t="str">
        <f t="shared" si="43"/>
        <v>Round 7</v>
      </c>
      <c r="C110" s="44"/>
      <c r="D110" s="18" t="s">
        <v>28</v>
      </c>
      <c r="E110" s="19" t="s">
        <v>252</v>
      </c>
      <c r="F110" s="9" t="s">
        <v>26</v>
      </c>
      <c r="G110" s="19" t="s">
        <v>244</v>
      </c>
      <c r="H110" s="45" t="s">
        <v>232</v>
      </c>
      <c r="I110" s="46">
        <v>0.33333333333333331</v>
      </c>
      <c r="J110" s="47" t="str">
        <f t="shared" si="1"/>
        <v>Norths PiratesU7 Black</v>
      </c>
      <c r="K110" s="47" t="str">
        <f t="shared" si="2"/>
        <v>MosmanU7 Dolphins</v>
      </c>
      <c r="L110" s="19" t="str">
        <f t="shared" si="3"/>
        <v>Norths PiratesU7 Black V MosmanU7 Dolphins</v>
      </c>
      <c r="M110" s="19">
        <f t="shared" si="4"/>
        <v>1</v>
      </c>
      <c r="N110" s="48" t="s">
        <v>370</v>
      </c>
      <c r="O110" s="49" t="str">
        <f t="shared" si="40"/>
        <v>Norths PiratesRound 7</v>
      </c>
      <c r="P110" s="49" t="str">
        <f t="shared" si="41"/>
        <v>MosmanRound 7</v>
      </c>
      <c r="Q110" s="19"/>
      <c r="R110" s="19"/>
      <c r="S110" s="19"/>
    </row>
    <row r="111" spans="1:19" ht="13.5" customHeight="1" x14ac:dyDescent="0.2">
      <c r="A111" s="43"/>
      <c r="B111" s="101" t="str">
        <f t="shared" si="43"/>
        <v>Round 7</v>
      </c>
      <c r="C111" s="44">
        <v>43268</v>
      </c>
      <c r="D111" s="12" t="s">
        <v>12</v>
      </c>
      <c r="E111" s="19" t="s">
        <v>365</v>
      </c>
      <c r="F111" s="14" t="s">
        <v>16</v>
      </c>
      <c r="G111" s="19" t="s">
        <v>416</v>
      </c>
      <c r="H111" s="45" t="s">
        <v>432</v>
      </c>
      <c r="I111" s="46">
        <v>0.33333333333333331</v>
      </c>
      <c r="J111" s="47" t="str">
        <f t="shared" si="1"/>
        <v>KWPU7 blue</v>
      </c>
      <c r="K111" s="47" t="str">
        <f t="shared" si="2"/>
        <v>LindfieldU7 Elks</v>
      </c>
      <c r="L111" s="19" t="str">
        <f t="shared" si="3"/>
        <v>KWPU7 blue V LindfieldU7 Elks</v>
      </c>
      <c r="M111" s="19">
        <f t="shared" si="4"/>
        <v>1</v>
      </c>
      <c r="N111" s="47" t="s">
        <v>382</v>
      </c>
      <c r="O111" s="49" t="str">
        <f t="shared" si="40"/>
        <v>KWPRound 7</v>
      </c>
      <c r="P111" s="49" t="str">
        <f t="shared" si="41"/>
        <v>LindfieldRound 7</v>
      </c>
      <c r="Q111" s="19"/>
      <c r="R111" s="19"/>
      <c r="S111" s="19"/>
    </row>
    <row r="112" spans="1:19" ht="13.5" customHeight="1" x14ac:dyDescent="0.2">
      <c r="A112" s="43"/>
      <c r="B112" s="101" t="str">
        <f t="shared" si="43"/>
        <v>Round 7</v>
      </c>
      <c r="C112" s="44"/>
      <c r="D112" s="12" t="s">
        <v>12</v>
      </c>
      <c r="E112" s="19" t="s">
        <v>238</v>
      </c>
      <c r="F112" s="9" t="s">
        <v>26</v>
      </c>
      <c r="G112" s="19" t="s">
        <v>246</v>
      </c>
      <c r="H112" s="45" t="s">
        <v>316</v>
      </c>
      <c r="I112" s="46">
        <v>0.3611111111111111</v>
      </c>
      <c r="J112" s="47" t="str">
        <f t="shared" si="1"/>
        <v>KWPU7 Gold</v>
      </c>
      <c r="K112" s="47" t="str">
        <f t="shared" si="2"/>
        <v>MosmanU7 Sharks</v>
      </c>
      <c r="L112" s="19" t="str">
        <f t="shared" si="3"/>
        <v>KWPU7 Gold V MosmanU7 Sharks</v>
      </c>
      <c r="M112" s="19">
        <f t="shared" si="4"/>
        <v>1</v>
      </c>
      <c r="N112" s="47" t="s">
        <v>382</v>
      </c>
      <c r="O112" s="49" t="str">
        <f t="shared" si="40"/>
        <v>KWPRound 7</v>
      </c>
      <c r="P112" s="49" t="str">
        <f t="shared" si="41"/>
        <v>MosmanRound 7</v>
      </c>
      <c r="Q112" s="19"/>
      <c r="R112" s="19"/>
      <c r="S112" s="19"/>
    </row>
    <row r="113" spans="1:16" ht="13.5" customHeight="1" x14ac:dyDescent="0.2">
      <c r="A113" s="43" t="s">
        <v>202</v>
      </c>
      <c r="B113" s="101" t="str">
        <f>A113</f>
        <v>Round 8</v>
      </c>
      <c r="C113" s="44">
        <v>43274</v>
      </c>
      <c r="D113" s="14" t="s">
        <v>16</v>
      </c>
      <c r="E113" s="19" t="s">
        <v>243</v>
      </c>
      <c r="F113" s="16" t="s">
        <v>24</v>
      </c>
      <c r="G113" s="19" t="s">
        <v>237</v>
      </c>
      <c r="H113" s="45" t="s">
        <v>345</v>
      </c>
      <c r="I113" s="46">
        <v>0.33333333333333331</v>
      </c>
      <c r="J113" s="47" t="str">
        <f t="shared" si="1"/>
        <v>LindfieldU7 Bucks</v>
      </c>
      <c r="K113" s="47" t="str">
        <f t="shared" si="2"/>
        <v>Hunters HillU7 Magpies</v>
      </c>
      <c r="L113" s="19" t="str">
        <f t="shared" si="3"/>
        <v>LindfieldU7 Bucks V Hunters HillU7 Magpies</v>
      </c>
      <c r="M113" s="19">
        <f t="shared" si="4"/>
        <v>1</v>
      </c>
      <c r="N113" s="48" t="s">
        <v>370</v>
      </c>
      <c r="O113" s="49" t="str">
        <f t="shared" si="40"/>
        <v>LindfieldRound 8</v>
      </c>
      <c r="P113" s="49" t="str">
        <f t="shared" si="41"/>
        <v>Hunters HillRound 8</v>
      </c>
    </row>
    <row r="114" spans="1:16" ht="13.5" customHeight="1" x14ac:dyDescent="0.2">
      <c r="A114" s="43"/>
      <c r="B114" s="101" t="str">
        <f t="shared" ref="B114:B124" si="44">B113</f>
        <v>Round 8</v>
      </c>
      <c r="C114" s="44"/>
      <c r="D114" s="14" t="s">
        <v>16</v>
      </c>
      <c r="E114" s="22" t="s">
        <v>250</v>
      </c>
      <c r="F114" s="13" t="s">
        <v>20</v>
      </c>
      <c r="G114" s="19" t="s">
        <v>366</v>
      </c>
      <c r="H114" s="45" t="s">
        <v>351</v>
      </c>
      <c r="I114" s="46">
        <v>0.33333333333333331</v>
      </c>
      <c r="J114" s="47" t="str">
        <f t="shared" si="1"/>
        <v>LindfieldU7 Stags</v>
      </c>
      <c r="K114" s="47" t="str">
        <f t="shared" si="2"/>
        <v>St IvesU7 Blues</v>
      </c>
      <c r="L114" s="19" t="str">
        <f t="shared" si="3"/>
        <v>LindfieldU7 Stags V St IvesU7 Blues</v>
      </c>
      <c r="M114" s="19">
        <f t="shared" si="4"/>
        <v>1</v>
      </c>
      <c r="N114" s="48" t="s">
        <v>370</v>
      </c>
      <c r="O114" s="49" t="str">
        <f t="shared" si="40"/>
        <v>LindfieldRound 8</v>
      </c>
      <c r="P114" s="49" t="str">
        <f t="shared" si="41"/>
        <v>St IvesRound 8</v>
      </c>
    </row>
    <row r="115" spans="1:16" ht="13.5" customHeight="1" x14ac:dyDescent="0.2">
      <c r="A115" s="43"/>
      <c r="B115" s="101" t="str">
        <f t="shared" si="44"/>
        <v>Round 8</v>
      </c>
      <c r="C115" s="44"/>
      <c r="D115" s="14" t="s">
        <v>16</v>
      </c>
      <c r="E115" s="19" t="s">
        <v>416</v>
      </c>
      <c r="F115" s="13" t="s">
        <v>20</v>
      </c>
      <c r="G115" s="19" t="s">
        <v>238</v>
      </c>
      <c r="H115" s="45" t="s">
        <v>308</v>
      </c>
      <c r="I115" s="46">
        <v>0.33333333333333331</v>
      </c>
      <c r="J115" s="47" t="str">
        <f t="shared" si="1"/>
        <v>LindfieldU7 Elks</v>
      </c>
      <c r="K115" s="47" t="str">
        <f t="shared" si="2"/>
        <v>St IvesU7 Gold</v>
      </c>
      <c r="L115" s="19" t="str">
        <f t="shared" si="3"/>
        <v>LindfieldU7 Elks V St IvesU7 Gold</v>
      </c>
      <c r="M115" s="19">
        <f t="shared" si="4"/>
        <v>1</v>
      </c>
      <c r="N115" s="48" t="s">
        <v>370</v>
      </c>
      <c r="O115" s="49" t="str">
        <f t="shared" si="40"/>
        <v>LindfieldRound 8</v>
      </c>
      <c r="P115" s="49" t="str">
        <f t="shared" si="41"/>
        <v>St IvesRound 8</v>
      </c>
    </row>
    <row r="116" spans="1:16" ht="13.5" customHeight="1" x14ac:dyDescent="0.2">
      <c r="A116" s="43"/>
      <c r="B116" s="101" t="str">
        <f t="shared" si="44"/>
        <v>Round 8</v>
      </c>
      <c r="C116" s="44"/>
      <c r="D116" s="10" t="s">
        <v>10</v>
      </c>
      <c r="E116" s="19" t="s">
        <v>252</v>
      </c>
      <c r="F116" s="7" t="s">
        <v>8</v>
      </c>
      <c r="G116" s="19" t="s">
        <v>238</v>
      </c>
      <c r="H116" s="45" t="s">
        <v>346</v>
      </c>
      <c r="I116" s="46">
        <v>0.33333333333333331</v>
      </c>
      <c r="J116" s="47" t="str">
        <f t="shared" si="1"/>
        <v>HornsbyU7 Black</v>
      </c>
      <c r="K116" s="47" t="str">
        <f t="shared" si="2"/>
        <v>ChatswoodU7 Gold</v>
      </c>
      <c r="L116" s="19" t="str">
        <f t="shared" si="3"/>
        <v>HornsbyU7 Black V ChatswoodU7 Gold</v>
      </c>
      <c r="M116" s="19">
        <f t="shared" si="4"/>
        <v>1</v>
      </c>
      <c r="N116" s="48" t="s">
        <v>370</v>
      </c>
      <c r="O116" s="49" t="str">
        <f t="shared" si="40"/>
        <v>HornsbyRound 8</v>
      </c>
      <c r="P116" s="49" t="str">
        <f t="shared" si="41"/>
        <v>ChatswoodRound 8</v>
      </c>
    </row>
    <row r="117" spans="1:16" ht="13.5" customHeight="1" x14ac:dyDescent="0.2">
      <c r="A117" s="43"/>
      <c r="B117" s="101" t="str">
        <f t="shared" si="44"/>
        <v>Round 8</v>
      </c>
      <c r="C117" s="44"/>
      <c r="D117" s="10" t="s">
        <v>10</v>
      </c>
      <c r="E117" s="19" t="s">
        <v>248</v>
      </c>
      <c r="F117" s="7" t="s">
        <v>8</v>
      </c>
      <c r="G117" s="22" t="s">
        <v>297</v>
      </c>
      <c r="H117" s="45" t="s">
        <v>450</v>
      </c>
      <c r="I117" s="46">
        <v>0.33333333333333331</v>
      </c>
      <c r="J117" s="47" t="str">
        <f t="shared" si="1"/>
        <v>HornsbyU7 Red</v>
      </c>
      <c r="K117" s="47" t="str">
        <f t="shared" si="2"/>
        <v>ChatswoodU7 Green</v>
      </c>
      <c r="L117" s="19" t="str">
        <f t="shared" si="3"/>
        <v>HornsbyU7 Red V ChatswoodU7 Green</v>
      </c>
      <c r="M117" s="19">
        <f t="shared" si="4"/>
        <v>1</v>
      </c>
      <c r="N117" s="48" t="s">
        <v>370</v>
      </c>
      <c r="O117" s="49" t="str">
        <f t="shared" si="40"/>
        <v>HornsbyRound 8</v>
      </c>
      <c r="P117" s="49" t="str">
        <f t="shared" si="41"/>
        <v>ChatswoodRound 8</v>
      </c>
    </row>
    <row r="118" spans="1:16" ht="13.5" customHeight="1" x14ac:dyDescent="0.2">
      <c r="A118" s="43"/>
      <c r="B118" s="101" t="str">
        <f t="shared" si="44"/>
        <v>Round 8</v>
      </c>
      <c r="C118" s="44"/>
      <c r="D118" s="18" t="s">
        <v>28</v>
      </c>
      <c r="E118" s="19" t="s">
        <v>367</v>
      </c>
      <c r="F118" s="15" t="s">
        <v>18</v>
      </c>
      <c r="G118" s="19" t="s">
        <v>253</v>
      </c>
      <c r="H118" s="45" t="s">
        <v>251</v>
      </c>
      <c r="I118" s="46">
        <v>0.33333333333333331</v>
      </c>
      <c r="J118" s="47" t="str">
        <f t="shared" si="1"/>
        <v>Norths PiratesU7 Reds</v>
      </c>
      <c r="K118" s="47" t="str">
        <f t="shared" si="2"/>
        <v>RosevilleU7 Cyclones</v>
      </c>
      <c r="L118" s="19" t="str">
        <f t="shared" si="3"/>
        <v>Norths PiratesU7 Reds V RosevilleU7 Cyclones</v>
      </c>
      <c r="M118" s="19">
        <f t="shared" si="4"/>
        <v>1</v>
      </c>
      <c r="N118" s="48" t="s">
        <v>370</v>
      </c>
      <c r="O118" s="49" t="str">
        <f t="shared" si="40"/>
        <v>Norths PiratesRound 8</v>
      </c>
      <c r="P118" s="49" t="str">
        <f t="shared" si="41"/>
        <v>RosevilleRound 8</v>
      </c>
    </row>
    <row r="119" spans="1:16" ht="13.5" customHeight="1" x14ac:dyDescent="0.2">
      <c r="A119" s="43"/>
      <c r="B119" s="101" t="str">
        <f t="shared" si="44"/>
        <v>Round 8</v>
      </c>
      <c r="C119" s="44"/>
      <c r="D119" s="9" t="s">
        <v>26</v>
      </c>
      <c r="E119" s="19" t="s">
        <v>247</v>
      </c>
      <c r="F119" s="18" t="s">
        <v>28</v>
      </c>
      <c r="G119" s="19" t="s">
        <v>252</v>
      </c>
      <c r="H119" s="45" t="s">
        <v>249</v>
      </c>
      <c r="I119" s="46">
        <v>0.3611111111111111</v>
      </c>
      <c r="J119" s="47" t="str">
        <f t="shared" si="1"/>
        <v>MosmanU7 Stingrays</v>
      </c>
      <c r="K119" s="47" t="str">
        <f t="shared" si="2"/>
        <v>Norths PiratesU7 Black</v>
      </c>
      <c r="L119" s="19" t="str">
        <f t="shared" si="3"/>
        <v>MosmanU7 Stingrays V Norths PiratesU7 Black</v>
      </c>
      <c r="M119" s="19">
        <f t="shared" si="4"/>
        <v>1</v>
      </c>
      <c r="N119" s="48" t="s">
        <v>370</v>
      </c>
      <c r="O119" s="49" t="str">
        <f t="shared" si="40"/>
        <v>MosmanRound 8</v>
      </c>
      <c r="P119" s="49" t="str">
        <f t="shared" si="41"/>
        <v>Norths PiratesRound 8</v>
      </c>
    </row>
    <row r="120" spans="1:16" ht="13.5" customHeight="1" x14ac:dyDescent="0.2">
      <c r="A120" s="43"/>
      <c r="B120" s="101" t="str">
        <f t="shared" si="44"/>
        <v>Round 8</v>
      </c>
      <c r="C120" s="44"/>
      <c r="D120" s="9" t="s">
        <v>26</v>
      </c>
      <c r="E120" s="19" t="s">
        <v>246</v>
      </c>
      <c r="F120" s="16" t="s">
        <v>24</v>
      </c>
      <c r="G120" s="19" t="s">
        <v>417</v>
      </c>
      <c r="H120" s="45" t="s">
        <v>221</v>
      </c>
      <c r="I120" s="46">
        <v>0.3611111111111111</v>
      </c>
      <c r="J120" s="47" t="str">
        <f t="shared" si="1"/>
        <v>MosmanU7 Sharks</v>
      </c>
      <c r="K120" s="47" t="str">
        <f t="shared" si="2"/>
        <v>Hunters HillU7 Cockatoos</v>
      </c>
      <c r="L120" s="19" t="str">
        <f t="shared" si="3"/>
        <v>MosmanU7 Sharks V Hunters HillU7 Cockatoos</v>
      </c>
      <c r="M120" s="19">
        <f t="shared" si="4"/>
        <v>1</v>
      </c>
      <c r="N120" s="48" t="s">
        <v>370</v>
      </c>
      <c r="O120" s="49" t="str">
        <f t="shared" si="40"/>
        <v>MosmanRound 8</v>
      </c>
      <c r="P120" s="49" t="str">
        <f t="shared" si="41"/>
        <v>Hunters HillRound 8</v>
      </c>
    </row>
    <row r="121" spans="1:16" ht="13.5" customHeight="1" x14ac:dyDescent="0.2">
      <c r="A121" s="43"/>
      <c r="B121" s="101" t="str">
        <f t="shared" si="44"/>
        <v>Round 8</v>
      </c>
      <c r="C121" s="44"/>
      <c r="D121" s="9" t="s">
        <v>26</v>
      </c>
      <c r="E121" s="19" t="s">
        <v>244</v>
      </c>
      <c r="F121" s="16" t="s">
        <v>24</v>
      </c>
      <c r="G121" s="19" t="s">
        <v>240</v>
      </c>
      <c r="H121" s="45" t="s">
        <v>224</v>
      </c>
      <c r="I121" s="46">
        <v>0.3611111111111111</v>
      </c>
      <c r="J121" s="47" t="str">
        <f t="shared" si="1"/>
        <v>MosmanU7 Dolphins</v>
      </c>
      <c r="K121" s="47" t="str">
        <f t="shared" si="2"/>
        <v>Hunters HillU7 Crows</v>
      </c>
      <c r="L121" s="19" t="str">
        <f t="shared" si="3"/>
        <v>MosmanU7 Dolphins V Hunters HillU7 Crows</v>
      </c>
      <c r="M121" s="19">
        <f t="shared" si="4"/>
        <v>1</v>
      </c>
      <c r="N121" s="48" t="s">
        <v>370</v>
      </c>
      <c r="O121" s="49" t="str">
        <f t="shared" si="40"/>
        <v>MosmanRound 8</v>
      </c>
      <c r="P121" s="49" t="str">
        <f t="shared" si="41"/>
        <v>Hunters HillRound 8</v>
      </c>
    </row>
    <row r="122" spans="1:16" ht="13.5" customHeight="1" x14ac:dyDescent="0.2">
      <c r="A122" s="43"/>
      <c r="B122" s="101" t="str">
        <f t="shared" si="44"/>
        <v>Round 8</v>
      </c>
      <c r="C122" s="44"/>
      <c r="D122" s="9" t="s">
        <v>26</v>
      </c>
      <c r="E122" s="19" t="s">
        <v>242</v>
      </c>
      <c r="F122" s="11" t="s">
        <v>14</v>
      </c>
      <c r="G122" s="19" t="s">
        <v>238</v>
      </c>
      <c r="H122" s="45" t="s">
        <v>226</v>
      </c>
      <c r="I122" s="46">
        <v>0.3611111111111111</v>
      </c>
      <c r="J122" s="47" t="str">
        <f t="shared" si="1"/>
        <v>MosmanU7 Whales</v>
      </c>
      <c r="K122" s="47" t="str">
        <f t="shared" si="2"/>
        <v>Lane CoveU7 Gold</v>
      </c>
      <c r="L122" s="19" t="str">
        <f t="shared" si="3"/>
        <v>MosmanU7 Whales V Lane CoveU7 Gold</v>
      </c>
      <c r="M122" s="19">
        <f t="shared" si="4"/>
        <v>1</v>
      </c>
      <c r="N122" s="48" t="s">
        <v>370</v>
      </c>
      <c r="O122" s="49" t="str">
        <f t="shared" si="40"/>
        <v>MosmanRound 8</v>
      </c>
      <c r="P122" s="49" t="str">
        <f t="shared" si="41"/>
        <v>Lane CoveRound 8</v>
      </c>
    </row>
    <row r="123" spans="1:16" ht="13.5" customHeight="1" x14ac:dyDescent="0.2">
      <c r="A123" s="43"/>
      <c r="B123" s="101" t="str">
        <f t="shared" si="44"/>
        <v>Round 8</v>
      </c>
      <c r="C123" s="44"/>
      <c r="D123" s="9" t="s">
        <v>26</v>
      </c>
      <c r="E123" s="19" t="s">
        <v>418</v>
      </c>
      <c r="F123" s="11" t="s">
        <v>14</v>
      </c>
      <c r="G123" s="19" t="s">
        <v>245</v>
      </c>
      <c r="H123" s="45" t="s">
        <v>249</v>
      </c>
      <c r="I123" s="46">
        <v>0.33333333333333331</v>
      </c>
      <c r="J123" s="47" t="str">
        <f t="shared" si="1"/>
        <v>MosmanU7 Marlins</v>
      </c>
      <c r="K123" s="47" t="str">
        <f t="shared" si="2"/>
        <v>Lane CoveU7 Blue</v>
      </c>
      <c r="L123" s="19" t="str">
        <f t="shared" si="3"/>
        <v>MosmanU7 Marlins V Lane CoveU7 Blue</v>
      </c>
      <c r="M123" s="19">
        <f t="shared" si="4"/>
        <v>1</v>
      </c>
      <c r="N123" s="48" t="s">
        <v>370</v>
      </c>
      <c r="O123" s="49" t="str">
        <f t="shared" si="40"/>
        <v>MosmanRound 8</v>
      </c>
      <c r="P123" s="49" t="str">
        <f t="shared" si="41"/>
        <v>Lane CoveRound 8</v>
      </c>
    </row>
    <row r="124" spans="1:16" ht="13.5" customHeight="1" x14ac:dyDescent="0.2">
      <c r="A124" s="43"/>
      <c r="B124" s="101" t="str">
        <f t="shared" si="44"/>
        <v>Round 8</v>
      </c>
      <c r="C124" s="44"/>
      <c r="D124" s="7" t="s">
        <v>8</v>
      </c>
      <c r="E124" s="19" t="s">
        <v>252</v>
      </c>
      <c r="F124" s="17" t="s">
        <v>22</v>
      </c>
      <c r="G124" s="19" t="s">
        <v>248</v>
      </c>
      <c r="H124" s="45" t="s">
        <v>295</v>
      </c>
      <c r="I124" s="46">
        <v>0.33333333333333331</v>
      </c>
      <c r="J124" s="47" t="str">
        <f t="shared" si="1"/>
        <v>ChatswoodU7 Black</v>
      </c>
      <c r="K124" s="47" t="str">
        <f t="shared" si="2"/>
        <v>WahroongaU7 Red</v>
      </c>
      <c r="L124" s="19" t="str">
        <f t="shared" si="3"/>
        <v>ChatswoodU7 Black V WahroongaU7 Red</v>
      </c>
      <c r="M124" s="19">
        <f t="shared" si="4"/>
        <v>1</v>
      </c>
      <c r="N124" s="48"/>
      <c r="O124" s="49"/>
      <c r="P124" s="49"/>
    </row>
    <row r="125" spans="1:16" ht="13.5" customHeight="1" x14ac:dyDescent="0.2">
      <c r="A125" s="43"/>
      <c r="B125" s="101" t="str">
        <f>B123</f>
        <v>Round 8</v>
      </c>
      <c r="C125" s="44">
        <v>43275</v>
      </c>
      <c r="D125" s="12" t="s">
        <v>12</v>
      </c>
      <c r="E125" s="19" t="s">
        <v>365</v>
      </c>
      <c r="F125" s="17" t="s">
        <v>22</v>
      </c>
      <c r="G125" s="19" t="s">
        <v>245</v>
      </c>
      <c r="H125" s="45" t="s">
        <v>316</v>
      </c>
      <c r="I125" s="46">
        <v>0.3611111111111111</v>
      </c>
      <c r="J125" s="47" t="str">
        <f t="shared" si="1"/>
        <v>KWPU7 blue</v>
      </c>
      <c r="K125" s="47" t="str">
        <f t="shared" si="2"/>
        <v>WahroongaU7 Blue</v>
      </c>
      <c r="L125" s="19" t="str">
        <f t="shared" si="3"/>
        <v>KWPU7 blue V WahroongaU7 Blue</v>
      </c>
      <c r="M125" s="19">
        <f t="shared" si="4"/>
        <v>1</v>
      </c>
      <c r="N125" s="47" t="s">
        <v>382</v>
      </c>
      <c r="O125" s="49" t="str">
        <f t="shared" ref="O125:O132" si="45">D125&amp;B125</f>
        <v>KWPRound 8</v>
      </c>
      <c r="P125" s="49" t="str">
        <f t="shared" ref="P125:P132" si="46">F125&amp;B125</f>
        <v>WahroongaRound 8</v>
      </c>
    </row>
    <row r="126" spans="1:16" ht="13.5" customHeight="1" x14ac:dyDescent="0.2">
      <c r="A126" s="43"/>
      <c r="B126" s="101" t="str">
        <f>B125</f>
        <v>Round 8</v>
      </c>
      <c r="C126" s="44"/>
      <c r="D126" s="12" t="s">
        <v>12</v>
      </c>
      <c r="E126" s="19" t="s">
        <v>238</v>
      </c>
      <c r="F126" s="17" t="s">
        <v>22</v>
      </c>
      <c r="G126" s="19" t="s">
        <v>238</v>
      </c>
      <c r="H126" s="45" t="s">
        <v>432</v>
      </c>
      <c r="I126" s="46">
        <v>0.33333333333333331</v>
      </c>
      <c r="J126" s="47" t="str">
        <f t="shared" si="1"/>
        <v>KWPU7 Gold</v>
      </c>
      <c r="K126" s="47" t="str">
        <f t="shared" si="2"/>
        <v>WahroongaU7 Gold</v>
      </c>
      <c r="L126" s="19" t="str">
        <f t="shared" si="3"/>
        <v>KWPU7 Gold V WahroongaU7 Gold</v>
      </c>
      <c r="M126" s="19">
        <f t="shared" si="4"/>
        <v>1</v>
      </c>
      <c r="N126" s="47" t="s">
        <v>382</v>
      </c>
      <c r="O126" s="49" t="str">
        <f t="shared" si="45"/>
        <v>KWPRound 8</v>
      </c>
      <c r="P126" s="49" t="str">
        <f t="shared" si="46"/>
        <v>WahroongaRound 8</v>
      </c>
    </row>
    <row r="127" spans="1:16" ht="13.5" customHeight="1" x14ac:dyDescent="0.2">
      <c r="A127" s="43" t="s">
        <v>192</v>
      </c>
      <c r="B127" s="101" t="str">
        <f>A127</f>
        <v>Round 9</v>
      </c>
      <c r="C127" s="44">
        <v>43280</v>
      </c>
      <c r="D127" s="10" t="s">
        <v>10</v>
      </c>
      <c r="E127" s="19" t="s">
        <v>252</v>
      </c>
      <c r="F127" s="17" t="s">
        <v>22</v>
      </c>
      <c r="G127" s="19" t="s">
        <v>238</v>
      </c>
      <c r="H127" s="45" t="s">
        <v>346</v>
      </c>
      <c r="I127" s="46">
        <v>0.77083333333333337</v>
      </c>
      <c r="J127" s="47" t="str">
        <f t="shared" si="1"/>
        <v>HornsbyU7 Black</v>
      </c>
      <c r="K127" s="47" t="str">
        <f t="shared" si="2"/>
        <v>WahroongaU7 Gold</v>
      </c>
      <c r="L127" s="19" t="str">
        <f t="shared" si="3"/>
        <v>HornsbyU7 Black V WahroongaU7 Gold</v>
      </c>
      <c r="M127" s="19">
        <f t="shared" si="4"/>
        <v>1</v>
      </c>
      <c r="N127" s="47" t="s">
        <v>396</v>
      </c>
      <c r="O127" s="49" t="str">
        <f t="shared" si="45"/>
        <v>HornsbyRound 9</v>
      </c>
      <c r="P127" s="49" t="str">
        <f t="shared" si="46"/>
        <v>WahroongaRound 9</v>
      </c>
    </row>
    <row r="128" spans="1:16" ht="13.5" customHeight="1" x14ac:dyDescent="0.2">
      <c r="A128" s="43"/>
      <c r="B128" s="101" t="str">
        <f t="shared" ref="B128:B133" si="47">B127</f>
        <v>Round 9</v>
      </c>
      <c r="C128" s="44"/>
      <c r="D128" s="10" t="s">
        <v>10</v>
      </c>
      <c r="E128" s="19" t="s">
        <v>248</v>
      </c>
      <c r="F128" s="12" t="s">
        <v>12</v>
      </c>
      <c r="G128" s="19" t="s">
        <v>245</v>
      </c>
      <c r="H128" s="45" t="s">
        <v>450</v>
      </c>
      <c r="I128" s="46">
        <v>0.77083333333333337</v>
      </c>
      <c r="J128" s="47" t="str">
        <f t="shared" si="1"/>
        <v>HornsbyU7 Red</v>
      </c>
      <c r="K128" s="47" t="str">
        <f t="shared" si="2"/>
        <v>KWPU7 Blue</v>
      </c>
      <c r="L128" s="19" t="str">
        <f t="shared" si="3"/>
        <v>HornsbyU7 Red V KWPU7 Blue</v>
      </c>
      <c r="M128" s="19">
        <f t="shared" si="4"/>
        <v>1</v>
      </c>
      <c r="N128" s="47" t="s">
        <v>396</v>
      </c>
      <c r="O128" s="49" t="str">
        <f t="shared" si="45"/>
        <v>HornsbyRound 9</v>
      </c>
      <c r="P128" s="49" t="str">
        <f t="shared" si="46"/>
        <v>KWPRound 9</v>
      </c>
    </row>
    <row r="129" spans="1:16" ht="13.5" customHeight="1" x14ac:dyDescent="0.2">
      <c r="A129" s="43"/>
      <c r="B129" s="101" t="str">
        <f t="shared" si="47"/>
        <v>Round 9</v>
      </c>
      <c r="C129" s="44">
        <v>43281</v>
      </c>
      <c r="D129" s="11" t="s">
        <v>14</v>
      </c>
      <c r="E129" s="19" t="s">
        <v>238</v>
      </c>
      <c r="F129" s="14" t="s">
        <v>16</v>
      </c>
      <c r="G129" s="19" t="s">
        <v>243</v>
      </c>
      <c r="H129" s="45" t="s">
        <v>317</v>
      </c>
      <c r="I129" s="46">
        <v>0.33333333333333331</v>
      </c>
      <c r="J129" s="47" t="str">
        <f t="shared" si="1"/>
        <v>Lane CoveU7 Gold</v>
      </c>
      <c r="K129" s="47" t="str">
        <f t="shared" si="2"/>
        <v>LindfieldU7 Bucks</v>
      </c>
      <c r="L129" s="19" t="str">
        <f t="shared" si="3"/>
        <v>Lane CoveU7 Gold V LindfieldU7 Bucks</v>
      </c>
      <c r="M129" s="19">
        <f t="shared" si="4"/>
        <v>1</v>
      </c>
      <c r="N129" s="48" t="s">
        <v>370</v>
      </c>
      <c r="O129" s="49" t="str">
        <f t="shared" si="45"/>
        <v>Lane CoveRound 9</v>
      </c>
      <c r="P129" s="49" t="str">
        <f t="shared" si="46"/>
        <v>LindfieldRound 9</v>
      </c>
    </row>
    <row r="130" spans="1:16" ht="13.5" customHeight="1" x14ac:dyDescent="0.2">
      <c r="A130" s="43"/>
      <c r="B130" s="101" t="str">
        <f t="shared" si="47"/>
        <v>Round 9</v>
      </c>
      <c r="C130" s="44"/>
      <c r="D130" s="11" t="s">
        <v>14</v>
      </c>
      <c r="E130" s="19" t="s">
        <v>245</v>
      </c>
      <c r="F130" s="14" t="s">
        <v>16</v>
      </c>
      <c r="G130" s="22" t="s">
        <v>250</v>
      </c>
      <c r="H130" s="45" t="s">
        <v>320</v>
      </c>
      <c r="I130" s="46">
        <v>0.33333333333333331</v>
      </c>
      <c r="J130" s="47" t="str">
        <f t="shared" si="1"/>
        <v>Lane CoveU7 Blue</v>
      </c>
      <c r="K130" s="47" t="str">
        <f t="shared" si="2"/>
        <v>LindfieldU7 Stags</v>
      </c>
      <c r="L130" s="19" t="str">
        <f t="shared" si="3"/>
        <v>Lane CoveU7 Blue V LindfieldU7 Stags</v>
      </c>
      <c r="M130" s="19">
        <f t="shared" si="4"/>
        <v>1</v>
      </c>
      <c r="N130" s="48" t="s">
        <v>370</v>
      </c>
      <c r="O130" s="49" t="str">
        <f t="shared" si="45"/>
        <v>Lane CoveRound 9</v>
      </c>
      <c r="P130" s="49" t="str">
        <f t="shared" si="46"/>
        <v>LindfieldRound 9</v>
      </c>
    </row>
    <row r="131" spans="1:16" ht="13.5" customHeight="1" x14ac:dyDescent="0.2">
      <c r="A131" s="43"/>
      <c r="B131" s="101" t="str">
        <f t="shared" si="47"/>
        <v>Round 9</v>
      </c>
      <c r="C131" s="44"/>
      <c r="D131" s="7" t="s">
        <v>8</v>
      </c>
      <c r="E131" s="19" t="s">
        <v>238</v>
      </c>
      <c r="F131" s="17" t="s">
        <v>22</v>
      </c>
      <c r="G131" s="19" t="s">
        <v>248</v>
      </c>
      <c r="H131" s="45" t="s">
        <v>298</v>
      </c>
      <c r="I131" s="46">
        <v>0.33333333333333331</v>
      </c>
      <c r="J131" s="47" t="str">
        <f t="shared" si="1"/>
        <v>ChatswoodU7 Gold</v>
      </c>
      <c r="K131" s="47" t="str">
        <f t="shared" si="2"/>
        <v>WahroongaU7 Red</v>
      </c>
      <c r="L131" s="19" t="str">
        <f t="shared" si="3"/>
        <v>ChatswoodU7 Gold V WahroongaU7 Red</v>
      </c>
      <c r="M131" s="19">
        <f t="shared" si="4"/>
        <v>1</v>
      </c>
      <c r="N131" s="48" t="s">
        <v>370</v>
      </c>
      <c r="O131" s="49" t="str">
        <f t="shared" si="45"/>
        <v>ChatswoodRound 9</v>
      </c>
      <c r="P131" s="49" t="str">
        <f t="shared" si="46"/>
        <v>WahroongaRound 9</v>
      </c>
    </row>
    <row r="132" spans="1:16" ht="13.5" customHeight="1" x14ac:dyDescent="0.2">
      <c r="A132" s="43"/>
      <c r="B132" s="101" t="str">
        <f t="shared" si="47"/>
        <v>Round 9</v>
      </c>
      <c r="C132" s="44"/>
      <c r="D132" s="7" t="s">
        <v>8</v>
      </c>
      <c r="E132" s="22" t="s">
        <v>297</v>
      </c>
      <c r="F132" s="17" t="s">
        <v>22</v>
      </c>
      <c r="G132" s="19" t="s">
        <v>245</v>
      </c>
      <c r="H132" s="45" t="s">
        <v>334</v>
      </c>
      <c r="I132" s="46">
        <v>0.33333333333333331</v>
      </c>
      <c r="J132" s="47" t="str">
        <f t="shared" si="1"/>
        <v>ChatswoodU7 Green</v>
      </c>
      <c r="K132" s="47" t="str">
        <f t="shared" si="2"/>
        <v>WahroongaU7 Blue</v>
      </c>
      <c r="L132" s="19" t="str">
        <f t="shared" si="3"/>
        <v>ChatswoodU7 Green V WahroongaU7 Blue</v>
      </c>
      <c r="M132" s="19">
        <f t="shared" si="4"/>
        <v>1</v>
      </c>
      <c r="N132" s="48" t="s">
        <v>370</v>
      </c>
      <c r="O132" s="49" t="str">
        <f t="shared" si="45"/>
        <v>ChatswoodRound 9</v>
      </c>
      <c r="P132" s="49" t="str">
        <f t="shared" si="46"/>
        <v>WahroongaRound 9</v>
      </c>
    </row>
    <row r="133" spans="1:16" ht="13.5" customHeight="1" x14ac:dyDescent="0.2">
      <c r="A133" s="43"/>
      <c r="B133" s="101" t="str">
        <f t="shared" si="47"/>
        <v>Round 9</v>
      </c>
      <c r="C133" s="44"/>
      <c r="D133" s="7" t="s">
        <v>8</v>
      </c>
      <c r="E133" s="19" t="s">
        <v>252</v>
      </c>
      <c r="F133" s="9" t="s">
        <v>26</v>
      </c>
      <c r="G133" s="19" t="s">
        <v>244</v>
      </c>
      <c r="H133" s="45" t="s">
        <v>295</v>
      </c>
      <c r="I133" s="46">
        <v>0.3611111111111111</v>
      </c>
      <c r="J133" s="47" t="str">
        <f t="shared" si="1"/>
        <v>ChatswoodU7 Black</v>
      </c>
      <c r="K133" s="47" t="str">
        <f t="shared" si="2"/>
        <v>MosmanU7 Dolphins</v>
      </c>
      <c r="L133" s="19" t="str">
        <f t="shared" si="3"/>
        <v>ChatswoodU7 Black V MosmanU7 Dolphins</v>
      </c>
      <c r="M133" s="19">
        <f t="shared" si="4"/>
        <v>1</v>
      </c>
      <c r="N133" s="48"/>
      <c r="O133" s="49"/>
      <c r="P133" s="49"/>
    </row>
    <row r="134" spans="1:16" ht="13.5" customHeight="1" x14ac:dyDescent="0.2">
      <c r="A134" s="43"/>
      <c r="B134" s="101" t="str">
        <f>B132</f>
        <v>Round 9</v>
      </c>
      <c r="C134" s="44"/>
      <c r="D134" s="15" t="s">
        <v>18</v>
      </c>
      <c r="E134" s="19" t="s">
        <v>253</v>
      </c>
      <c r="F134" s="14" t="s">
        <v>16</v>
      </c>
      <c r="G134" s="19" t="s">
        <v>416</v>
      </c>
      <c r="H134" s="45" t="s">
        <v>339</v>
      </c>
      <c r="I134" s="46">
        <v>0.33333333333333331</v>
      </c>
      <c r="J134" s="47" t="str">
        <f t="shared" si="1"/>
        <v>RosevilleU7 Cyclones</v>
      </c>
      <c r="K134" s="47" t="str">
        <f t="shared" si="2"/>
        <v>LindfieldU7 Elks</v>
      </c>
      <c r="L134" s="19" t="str">
        <f t="shared" si="3"/>
        <v>RosevilleU7 Cyclones V LindfieldU7 Elks</v>
      </c>
      <c r="M134" s="19">
        <f t="shared" si="4"/>
        <v>1</v>
      </c>
      <c r="N134" s="48" t="s">
        <v>370</v>
      </c>
      <c r="O134" s="49" t="str">
        <f t="shared" ref="O134:O143" si="48">D134&amp;B134</f>
        <v>RosevilleRound 9</v>
      </c>
      <c r="P134" s="49" t="str">
        <f t="shared" ref="P134:P143" si="49">F134&amp;B134</f>
        <v>LindfieldRound 9</v>
      </c>
    </row>
    <row r="135" spans="1:16" ht="13.5" customHeight="1" x14ac:dyDescent="0.2">
      <c r="A135" s="43"/>
      <c r="B135" s="101" t="str">
        <f t="shared" ref="B135:B140" si="50">B134</f>
        <v>Round 9</v>
      </c>
      <c r="C135" s="44"/>
      <c r="D135" s="16" t="s">
        <v>24</v>
      </c>
      <c r="E135" s="19" t="s">
        <v>417</v>
      </c>
      <c r="F135" s="18" t="s">
        <v>28</v>
      </c>
      <c r="G135" s="19" t="s">
        <v>367</v>
      </c>
      <c r="H135" s="45" t="s">
        <v>214</v>
      </c>
      <c r="I135" s="46">
        <v>0.3611111111111111</v>
      </c>
      <c r="J135" s="47" t="str">
        <f t="shared" si="1"/>
        <v>Hunters HillU7 Cockatoos</v>
      </c>
      <c r="K135" s="47" t="str">
        <f t="shared" si="2"/>
        <v>Norths PiratesU7 Reds</v>
      </c>
      <c r="L135" s="19" t="str">
        <f t="shared" si="3"/>
        <v>Hunters HillU7 Cockatoos V Norths PiratesU7 Reds</v>
      </c>
      <c r="M135" s="19">
        <f t="shared" si="4"/>
        <v>1</v>
      </c>
      <c r="N135" s="48" t="s">
        <v>370</v>
      </c>
      <c r="O135" s="49" t="str">
        <f t="shared" si="48"/>
        <v>Hunters HillRound 9</v>
      </c>
      <c r="P135" s="49" t="str">
        <f t="shared" si="49"/>
        <v>Norths PiratesRound 9</v>
      </c>
    </row>
    <row r="136" spans="1:16" ht="13.5" customHeight="1" x14ac:dyDescent="0.2">
      <c r="A136" s="43"/>
      <c r="B136" s="101" t="str">
        <f t="shared" si="50"/>
        <v>Round 9</v>
      </c>
      <c r="C136" s="44"/>
      <c r="D136" s="16" t="s">
        <v>24</v>
      </c>
      <c r="E136" s="19" t="s">
        <v>237</v>
      </c>
      <c r="F136" s="18" t="s">
        <v>28</v>
      </c>
      <c r="G136" s="19" t="s">
        <v>252</v>
      </c>
      <c r="H136" s="45" t="s">
        <v>335</v>
      </c>
      <c r="I136" s="46">
        <v>0.33333333333333331</v>
      </c>
      <c r="J136" s="47" t="str">
        <f t="shared" si="1"/>
        <v>Hunters HillU7 Magpies</v>
      </c>
      <c r="K136" s="47" t="str">
        <f t="shared" si="2"/>
        <v>Norths PiratesU7 Black</v>
      </c>
      <c r="L136" s="19" t="str">
        <f t="shared" si="3"/>
        <v>Hunters HillU7 Magpies V Norths PiratesU7 Black</v>
      </c>
      <c r="M136" s="19">
        <f t="shared" si="4"/>
        <v>1</v>
      </c>
      <c r="N136" s="48" t="s">
        <v>370</v>
      </c>
      <c r="O136" s="49" t="str">
        <f t="shared" si="48"/>
        <v>Hunters HillRound 9</v>
      </c>
      <c r="P136" s="49" t="str">
        <f t="shared" si="49"/>
        <v>Norths PiratesRound 9</v>
      </c>
    </row>
    <row r="137" spans="1:16" ht="13.5" customHeight="1" x14ac:dyDescent="0.2">
      <c r="A137" s="43"/>
      <c r="B137" s="101" t="str">
        <f t="shared" si="50"/>
        <v>Round 9</v>
      </c>
      <c r="C137" s="44"/>
      <c r="D137" s="16" t="s">
        <v>24</v>
      </c>
      <c r="E137" s="19" t="s">
        <v>240</v>
      </c>
      <c r="F137" s="9" t="s">
        <v>26</v>
      </c>
      <c r="G137" s="19" t="s">
        <v>418</v>
      </c>
      <c r="H137" s="45" t="s">
        <v>239</v>
      </c>
      <c r="I137" s="46">
        <v>0.33333333333333331</v>
      </c>
      <c r="J137" s="47" t="str">
        <f t="shared" si="1"/>
        <v>Hunters HillU7 Crows</v>
      </c>
      <c r="K137" s="47" t="str">
        <f t="shared" si="2"/>
        <v>MosmanU7 Marlins</v>
      </c>
      <c r="L137" s="19" t="str">
        <f t="shared" si="3"/>
        <v>Hunters HillU7 Crows V MosmanU7 Marlins</v>
      </c>
      <c r="M137" s="19">
        <f t="shared" si="4"/>
        <v>1</v>
      </c>
      <c r="N137" s="48" t="s">
        <v>370</v>
      </c>
      <c r="O137" s="49" t="str">
        <f t="shared" si="48"/>
        <v>Hunters HillRound 9</v>
      </c>
      <c r="P137" s="49" t="str">
        <f t="shared" si="49"/>
        <v>MosmanRound 9</v>
      </c>
    </row>
    <row r="138" spans="1:16" ht="13.5" customHeight="1" x14ac:dyDescent="0.2">
      <c r="A138" s="43"/>
      <c r="B138" s="101" t="str">
        <f t="shared" si="50"/>
        <v>Round 9</v>
      </c>
      <c r="C138" s="44"/>
      <c r="D138" s="13" t="s">
        <v>20</v>
      </c>
      <c r="E138" s="19" t="s">
        <v>366</v>
      </c>
      <c r="F138" s="9" t="s">
        <v>26</v>
      </c>
      <c r="G138" s="19" t="s">
        <v>242</v>
      </c>
      <c r="H138" s="45" t="s">
        <v>321</v>
      </c>
      <c r="I138" s="46">
        <v>0.33333333333333331</v>
      </c>
      <c r="J138" s="47" t="str">
        <f t="shared" si="1"/>
        <v>St IvesU7 Blues</v>
      </c>
      <c r="K138" s="47" t="str">
        <f t="shared" si="2"/>
        <v>MosmanU7 Whales</v>
      </c>
      <c r="L138" s="19" t="str">
        <f t="shared" si="3"/>
        <v>St IvesU7 Blues V MosmanU7 Whales</v>
      </c>
      <c r="M138" s="19">
        <f t="shared" si="4"/>
        <v>1</v>
      </c>
      <c r="N138" s="48" t="s">
        <v>370</v>
      </c>
      <c r="O138" s="49" t="str">
        <f t="shared" si="48"/>
        <v>St IvesRound 9</v>
      </c>
      <c r="P138" s="49" t="str">
        <f t="shared" si="49"/>
        <v>MosmanRound 9</v>
      </c>
    </row>
    <row r="139" spans="1:16" ht="13.5" customHeight="1" x14ac:dyDescent="0.2">
      <c r="A139" s="43"/>
      <c r="B139" s="101" t="str">
        <f t="shared" si="50"/>
        <v>Round 9</v>
      </c>
      <c r="C139" s="44"/>
      <c r="D139" s="13" t="s">
        <v>20</v>
      </c>
      <c r="E139" s="19" t="s">
        <v>238</v>
      </c>
      <c r="F139" s="9" t="s">
        <v>26</v>
      </c>
      <c r="G139" s="19" t="s">
        <v>246</v>
      </c>
      <c r="H139" s="45" t="s">
        <v>430</v>
      </c>
      <c r="I139" s="46">
        <v>0.33333333333333331</v>
      </c>
      <c r="J139" s="47" t="str">
        <f t="shared" si="1"/>
        <v>St IvesU7 Gold</v>
      </c>
      <c r="K139" s="47" t="str">
        <f t="shared" si="2"/>
        <v>MosmanU7 Sharks</v>
      </c>
      <c r="L139" s="19" t="str">
        <f t="shared" si="3"/>
        <v>St IvesU7 Gold V MosmanU7 Sharks</v>
      </c>
      <c r="M139" s="19">
        <f t="shared" si="4"/>
        <v>1</v>
      </c>
      <c r="N139" s="48" t="s">
        <v>370</v>
      </c>
      <c r="O139" s="49" t="str">
        <f t="shared" si="48"/>
        <v>St IvesRound 9</v>
      </c>
      <c r="P139" s="49" t="str">
        <f t="shared" si="49"/>
        <v>MosmanRound 9</v>
      </c>
    </row>
    <row r="140" spans="1:16" ht="13.5" customHeight="1" x14ac:dyDescent="0.2">
      <c r="A140" s="43"/>
      <c r="B140" s="101" t="str">
        <f t="shared" si="50"/>
        <v>Round 9</v>
      </c>
      <c r="C140" s="44">
        <v>43282</v>
      </c>
      <c r="D140" s="12" t="s">
        <v>12</v>
      </c>
      <c r="E140" s="19" t="s">
        <v>238</v>
      </c>
      <c r="F140" s="9" t="s">
        <v>26</v>
      </c>
      <c r="G140" s="19" t="s">
        <v>247</v>
      </c>
      <c r="H140" s="45" t="s">
        <v>323</v>
      </c>
      <c r="I140" s="46">
        <v>0.33333333333333331</v>
      </c>
      <c r="J140" s="47" t="str">
        <f t="shared" si="1"/>
        <v>KWPU7 Gold</v>
      </c>
      <c r="K140" s="47" t="str">
        <f t="shared" si="2"/>
        <v>MosmanU7 Stingrays</v>
      </c>
      <c r="L140" s="19" t="str">
        <f t="shared" si="3"/>
        <v>KWPU7 Gold V MosmanU7 Stingrays</v>
      </c>
      <c r="M140" s="19">
        <f t="shared" si="4"/>
        <v>1</v>
      </c>
      <c r="N140" s="47" t="s">
        <v>382</v>
      </c>
      <c r="O140" s="49" t="str">
        <f t="shared" si="48"/>
        <v>KWPRound 9</v>
      </c>
      <c r="P140" s="49" t="str">
        <f t="shared" si="49"/>
        <v>MosmanRound 9</v>
      </c>
    </row>
    <row r="141" spans="1:16" ht="13.5" customHeight="1" x14ac:dyDescent="0.2">
      <c r="A141" s="43" t="s">
        <v>204</v>
      </c>
      <c r="B141" s="101" t="str">
        <f>A141</f>
        <v>Round 10</v>
      </c>
      <c r="C141" s="44">
        <v>43309</v>
      </c>
      <c r="D141" s="17" t="s">
        <v>22</v>
      </c>
      <c r="E141" s="19" t="s">
        <v>248</v>
      </c>
      <c r="F141" s="9" t="s">
        <v>26</v>
      </c>
      <c r="G141" s="19" t="s">
        <v>247</v>
      </c>
      <c r="H141" s="45" t="s">
        <v>313</v>
      </c>
      <c r="I141" s="46">
        <v>0.3611111111111111</v>
      </c>
      <c r="J141" s="47" t="str">
        <f t="shared" si="1"/>
        <v>WahroongaU7 Red</v>
      </c>
      <c r="K141" s="47" t="str">
        <f t="shared" si="2"/>
        <v>MosmanU7 Stingrays</v>
      </c>
      <c r="L141" s="19" t="str">
        <f t="shared" si="3"/>
        <v>WahroongaU7 Red V MosmanU7 Stingrays</v>
      </c>
      <c r="M141" s="19">
        <f t="shared" si="4"/>
        <v>1</v>
      </c>
      <c r="N141" s="48" t="s">
        <v>370</v>
      </c>
      <c r="O141" s="49" t="str">
        <f t="shared" si="48"/>
        <v>WahroongaRound 10</v>
      </c>
      <c r="P141" s="49" t="str">
        <f t="shared" si="49"/>
        <v>MosmanRound 10</v>
      </c>
    </row>
    <row r="142" spans="1:16" ht="13.5" customHeight="1" x14ac:dyDescent="0.2">
      <c r="A142" s="43"/>
      <c r="B142" s="101" t="str">
        <f t="shared" ref="B142:B144" si="51">B141</f>
        <v>Round 10</v>
      </c>
      <c r="C142" s="44"/>
      <c r="D142" s="17" t="s">
        <v>22</v>
      </c>
      <c r="E142" s="19" t="s">
        <v>238</v>
      </c>
      <c r="F142" s="7" t="s">
        <v>8</v>
      </c>
      <c r="G142" s="19" t="s">
        <v>238</v>
      </c>
      <c r="H142" s="45" t="s">
        <v>314</v>
      </c>
      <c r="I142" s="46">
        <v>0.3611111111111111</v>
      </c>
      <c r="J142" s="47" t="str">
        <f t="shared" si="1"/>
        <v>WahroongaU7 Gold</v>
      </c>
      <c r="K142" s="47" t="str">
        <f t="shared" si="2"/>
        <v>ChatswoodU7 Gold</v>
      </c>
      <c r="L142" s="19" t="str">
        <f t="shared" si="3"/>
        <v>WahroongaU7 Gold V ChatswoodU7 Gold</v>
      </c>
      <c r="M142" s="19">
        <f t="shared" si="4"/>
        <v>1</v>
      </c>
      <c r="N142" s="48" t="s">
        <v>370</v>
      </c>
      <c r="O142" s="49" t="str">
        <f t="shared" si="48"/>
        <v>WahroongaRound 10</v>
      </c>
      <c r="P142" s="49" t="str">
        <f t="shared" si="49"/>
        <v>ChatswoodRound 10</v>
      </c>
    </row>
    <row r="143" spans="1:16" ht="13.5" customHeight="1" x14ac:dyDescent="0.2">
      <c r="A143" s="43"/>
      <c r="B143" s="101" t="str">
        <f t="shared" si="51"/>
        <v>Round 10</v>
      </c>
      <c r="C143" s="44"/>
      <c r="D143" s="17" t="s">
        <v>22</v>
      </c>
      <c r="E143" s="19" t="s">
        <v>245</v>
      </c>
      <c r="F143" s="7" t="s">
        <v>8</v>
      </c>
      <c r="G143" s="22" t="s">
        <v>297</v>
      </c>
      <c r="H143" s="45" t="s">
        <v>315</v>
      </c>
      <c r="I143" s="46">
        <v>0.3611111111111111</v>
      </c>
      <c r="J143" s="47" t="str">
        <f t="shared" si="1"/>
        <v>WahroongaU7 Blue</v>
      </c>
      <c r="K143" s="47" t="str">
        <f t="shared" si="2"/>
        <v>ChatswoodU7 Green</v>
      </c>
      <c r="L143" s="19" t="str">
        <f t="shared" si="3"/>
        <v>WahroongaU7 Blue V ChatswoodU7 Green</v>
      </c>
      <c r="M143" s="19">
        <f t="shared" si="4"/>
        <v>1</v>
      </c>
      <c r="N143" s="48" t="s">
        <v>370</v>
      </c>
      <c r="O143" s="49" t="str">
        <f t="shared" si="48"/>
        <v>WahroongaRound 10</v>
      </c>
      <c r="P143" s="49" t="str">
        <f t="shared" si="49"/>
        <v>ChatswoodRound 10</v>
      </c>
    </row>
    <row r="144" spans="1:16" ht="13.5" customHeight="1" x14ac:dyDescent="0.2">
      <c r="A144" s="43"/>
      <c r="B144" s="101" t="str">
        <f t="shared" si="51"/>
        <v>Round 10</v>
      </c>
      <c r="C144" s="44"/>
      <c r="D144" s="9" t="s">
        <v>26</v>
      </c>
      <c r="E144" s="19" t="s">
        <v>242</v>
      </c>
      <c r="F144" s="7" t="s">
        <v>8</v>
      </c>
      <c r="G144" s="19" t="s">
        <v>252</v>
      </c>
      <c r="H144" s="45" t="s">
        <v>348</v>
      </c>
      <c r="I144" s="46">
        <v>0.3611111111111111</v>
      </c>
      <c r="J144" s="47" t="str">
        <f t="shared" si="1"/>
        <v>MosmanU7 Whales</v>
      </c>
      <c r="K144" s="47" t="str">
        <f t="shared" si="2"/>
        <v>ChatswoodU7 Black</v>
      </c>
      <c r="L144" s="19" t="str">
        <f t="shared" si="3"/>
        <v>MosmanU7 Whales V ChatswoodU7 Black</v>
      </c>
      <c r="M144" s="19">
        <f t="shared" si="4"/>
        <v>1</v>
      </c>
      <c r="N144" s="48"/>
      <c r="O144" s="49"/>
      <c r="P144" s="49"/>
    </row>
    <row r="145" spans="1:16" ht="13.5" customHeight="1" x14ac:dyDescent="0.2">
      <c r="A145" s="43"/>
      <c r="B145" s="101" t="str">
        <f>B143</f>
        <v>Round 10</v>
      </c>
      <c r="C145" s="44"/>
      <c r="D145" s="14" t="s">
        <v>16</v>
      </c>
      <c r="E145" s="19" t="s">
        <v>243</v>
      </c>
      <c r="F145" s="11" t="s">
        <v>14</v>
      </c>
      <c r="G145" s="22" t="s">
        <v>245</v>
      </c>
      <c r="H145" s="45" t="s">
        <v>345</v>
      </c>
      <c r="I145" s="46">
        <v>0.33333333333333331</v>
      </c>
      <c r="J145" s="47" t="str">
        <f t="shared" si="1"/>
        <v>LindfieldU7 Bucks</v>
      </c>
      <c r="K145" s="47" t="str">
        <f t="shared" si="2"/>
        <v>Lane CoveU7 Blue</v>
      </c>
      <c r="L145" s="19" t="str">
        <f t="shared" si="3"/>
        <v>LindfieldU7 Bucks V Lane CoveU7 Blue</v>
      </c>
      <c r="M145" s="19">
        <f t="shared" si="4"/>
        <v>1</v>
      </c>
      <c r="N145" s="48" t="s">
        <v>370</v>
      </c>
      <c r="O145" s="49" t="str">
        <f t="shared" ref="O145:O154" si="52">D145&amp;B145</f>
        <v>LindfieldRound 10</v>
      </c>
      <c r="P145" s="49" t="str">
        <f t="shared" ref="P145:P154" si="53">F145&amp;B145</f>
        <v>Lane CoveRound 10</v>
      </c>
    </row>
    <row r="146" spans="1:16" ht="13.5" customHeight="1" x14ac:dyDescent="0.2">
      <c r="A146" s="43"/>
      <c r="B146" s="101" t="str">
        <f t="shared" ref="B146:B154" si="54">B145</f>
        <v>Round 10</v>
      </c>
      <c r="C146" s="44"/>
      <c r="D146" s="14" t="s">
        <v>16</v>
      </c>
      <c r="E146" s="22" t="s">
        <v>250</v>
      </c>
      <c r="F146" s="11" t="s">
        <v>14</v>
      </c>
      <c r="G146" s="22" t="s">
        <v>238</v>
      </c>
      <c r="H146" s="45" t="s">
        <v>351</v>
      </c>
      <c r="I146" s="46">
        <v>0.33333333333333331</v>
      </c>
      <c r="J146" s="47" t="str">
        <f t="shared" si="1"/>
        <v>LindfieldU7 Stags</v>
      </c>
      <c r="K146" s="47" t="str">
        <f t="shared" si="2"/>
        <v>Lane CoveU7 Gold</v>
      </c>
      <c r="L146" s="19" t="str">
        <f t="shared" si="3"/>
        <v>LindfieldU7 Stags V Lane CoveU7 Gold</v>
      </c>
      <c r="M146" s="19">
        <f t="shared" si="4"/>
        <v>1</v>
      </c>
      <c r="N146" s="48" t="s">
        <v>370</v>
      </c>
      <c r="O146" s="49" t="str">
        <f t="shared" si="52"/>
        <v>LindfieldRound 10</v>
      </c>
      <c r="P146" s="49" t="str">
        <f t="shared" si="53"/>
        <v>Lane CoveRound 10</v>
      </c>
    </row>
    <row r="147" spans="1:16" ht="13.5" customHeight="1" x14ac:dyDescent="0.2">
      <c r="A147" s="43"/>
      <c r="B147" s="101" t="str">
        <f t="shared" si="54"/>
        <v>Round 10</v>
      </c>
      <c r="C147" s="44"/>
      <c r="D147" s="14" t="s">
        <v>16</v>
      </c>
      <c r="E147" s="19" t="s">
        <v>416</v>
      </c>
      <c r="F147" s="9" t="s">
        <v>26</v>
      </c>
      <c r="G147" s="19" t="s">
        <v>418</v>
      </c>
      <c r="H147" s="45" t="s">
        <v>308</v>
      </c>
      <c r="I147" s="46">
        <v>0.33333333333333331</v>
      </c>
      <c r="J147" s="47" t="str">
        <f t="shared" si="1"/>
        <v>LindfieldU7 Elks</v>
      </c>
      <c r="K147" s="47" t="str">
        <f t="shared" si="2"/>
        <v>MosmanU7 Marlins</v>
      </c>
      <c r="L147" s="19" t="str">
        <f t="shared" si="3"/>
        <v>LindfieldU7 Elks V MosmanU7 Marlins</v>
      </c>
      <c r="M147" s="19">
        <f t="shared" si="4"/>
        <v>1</v>
      </c>
      <c r="N147" s="48" t="s">
        <v>370</v>
      </c>
      <c r="O147" s="49" t="str">
        <f t="shared" si="52"/>
        <v>LindfieldRound 10</v>
      </c>
      <c r="P147" s="49" t="str">
        <f t="shared" si="53"/>
        <v>MosmanRound 10</v>
      </c>
    </row>
    <row r="148" spans="1:16" ht="13.5" customHeight="1" x14ac:dyDescent="0.2">
      <c r="A148" s="43"/>
      <c r="B148" s="101" t="str">
        <f t="shared" si="54"/>
        <v>Round 10</v>
      </c>
      <c r="C148" s="44"/>
      <c r="D148" s="18" t="s">
        <v>28</v>
      </c>
      <c r="E148" s="19" t="s">
        <v>367</v>
      </c>
      <c r="F148" s="9" t="s">
        <v>26</v>
      </c>
      <c r="G148" s="19" t="s">
        <v>244</v>
      </c>
      <c r="H148" s="45" t="s">
        <v>251</v>
      </c>
      <c r="I148" s="46">
        <v>0.33333333333333331</v>
      </c>
      <c r="J148" s="47" t="str">
        <f t="shared" si="1"/>
        <v>Norths PiratesU7 Reds</v>
      </c>
      <c r="K148" s="47" t="str">
        <f t="shared" si="2"/>
        <v>MosmanU7 Dolphins</v>
      </c>
      <c r="L148" s="19" t="str">
        <f t="shared" si="3"/>
        <v>Norths PiratesU7 Reds V MosmanU7 Dolphins</v>
      </c>
      <c r="M148" s="19">
        <f t="shared" si="4"/>
        <v>1</v>
      </c>
      <c r="N148" s="48" t="s">
        <v>370</v>
      </c>
      <c r="O148" s="49" t="str">
        <f t="shared" si="52"/>
        <v>Norths PiratesRound 10</v>
      </c>
      <c r="P148" s="49" t="str">
        <f t="shared" si="53"/>
        <v>MosmanRound 10</v>
      </c>
    </row>
    <row r="149" spans="1:16" ht="13.5" customHeight="1" x14ac:dyDescent="0.2">
      <c r="A149" s="43"/>
      <c r="B149" s="101" t="str">
        <f t="shared" si="54"/>
        <v>Round 10</v>
      </c>
      <c r="C149" s="44"/>
      <c r="D149" s="18" t="s">
        <v>28</v>
      </c>
      <c r="E149" s="19" t="s">
        <v>252</v>
      </c>
      <c r="F149" s="9" t="s">
        <v>26</v>
      </c>
      <c r="G149" s="19" t="s">
        <v>246</v>
      </c>
      <c r="H149" s="45" t="s">
        <v>230</v>
      </c>
      <c r="I149" s="46">
        <v>0.3611111111111111</v>
      </c>
      <c r="J149" s="47" t="str">
        <f t="shared" si="1"/>
        <v>Norths PiratesU7 Black</v>
      </c>
      <c r="K149" s="47" t="str">
        <f t="shared" si="2"/>
        <v>MosmanU7 Sharks</v>
      </c>
      <c r="L149" s="19" t="str">
        <f t="shared" si="3"/>
        <v>Norths PiratesU7 Black V MosmanU7 Sharks</v>
      </c>
      <c r="M149" s="19">
        <f t="shared" si="4"/>
        <v>1</v>
      </c>
      <c r="N149" s="48" t="s">
        <v>370</v>
      </c>
      <c r="O149" s="49" t="str">
        <f t="shared" si="52"/>
        <v>Norths PiratesRound 10</v>
      </c>
      <c r="P149" s="49" t="str">
        <f t="shared" si="53"/>
        <v>MosmanRound 10</v>
      </c>
    </row>
    <row r="150" spans="1:16" ht="13.5" customHeight="1" x14ac:dyDescent="0.2">
      <c r="A150" s="43"/>
      <c r="B150" s="101" t="str">
        <f t="shared" si="54"/>
        <v>Round 10</v>
      </c>
      <c r="C150" s="44"/>
      <c r="D150" s="13" t="s">
        <v>20</v>
      </c>
      <c r="E150" s="19" t="s">
        <v>238</v>
      </c>
      <c r="F150" s="10" t="s">
        <v>10</v>
      </c>
      <c r="G150" s="19" t="s">
        <v>252</v>
      </c>
      <c r="H150" s="45" t="s">
        <v>461</v>
      </c>
      <c r="I150" s="46">
        <v>0.33333333333333331</v>
      </c>
      <c r="J150" s="47" t="str">
        <f t="shared" si="1"/>
        <v>St IvesU7 Gold</v>
      </c>
      <c r="K150" s="47" t="str">
        <f t="shared" si="2"/>
        <v>HornsbyU7 Black</v>
      </c>
      <c r="L150" s="19" t="str">
        <f t="shared" si="3"/>
        <v>St IvesU7 Gold V HornsbyU7 Black</v>
      </c>
      <c r="M150" s="19">
        <f t="shared" si="4"/>
        <v>1</v>
      </c>
      <c r="N150" s="48" t="s">
        <v>370</v>
      </c>
      <c r="O150" s="49" t="str">
        <f t="shared" si="52"/>
        <v>St IvesRound 10</v>
      </c>
      <c r="P150" s="49" t="str">
        <f t="shared" si="53"/>
        <v>HornsbyRound 10</v>
      </c>
    </row>
    <row r="151" spans="1:16" ht="13.5" customHeight="1" x14ac:dyDescent="0.2">
      <c r="A151" s="43"/>
      <c r="B151" s="101" t="str">
        <f t="shared" si="54"/>
        <v>Round 10</v>
      </c>
      <c r="C151" s="44"/>
      <c r="D151" s="13" t="s">
        <v>20</v>
      </c>
      <c r="E151" s="19" t="s">
        <v>366</v>
      </c>
      <c r="F151" s="10" t="s">
        <v>10</v>
      </c>
      <c r="G151" s="19" t="s">
        <v>248</v>
      </c>
      <c r="H151" s="45" t="s">
        <v>321</v>
      </c>
      <c r="I151" s="46">
        <v>0.33333333333333331</v>
      </c>
      <c r="J151" s="47" t="str">
        <f t="shared" si="1"/>
        <v>St IvesU7 Blues</v>
      </c>
      <c r="K151" s="47" t="str">
        <f t="shared" si="2"/>
        <v>HornsbyU7 Red</v>
      </c>
      <c r="L151" s="19" t="str">
        <f t="shared" si="3"/>
        <v>St IvesU7 Blues V HornsbyU7 Red</v>
      </c>
      <c r="M151" s="19">
        <f t="shared" si="4"/>
        <v>1</v>
      </c>
      <c r="N151" s="48" t="s">
        <v>370</v>
      </c>
      <c r="O151" s="49" t="str">
        <f t="shared" si="52"/>
        <v>St IvesRound 10</v>
      </c>
      <c r="P151" s="49" t="str">
        <f t="shared" si="53"/>
        <v>HornsbyRound 10</v>
      </c>
    </row>
    <row r="152" spans="1:16" ht="13.5" customHeight="1" x14ac:dyDescent="0.2">
      <c r="A152" s="43"/>
      <c r="B152" s="101" t="str">
        <f t="shared" si="54"/>
        <v>Round 10</v>
      </c>
      <c r="C152" s="44">
        <v>43310</v>
      </c>
      <c r="D152" s="16" t="s">
        <v>24</v>
      </c>
      <c r="E152" s="19" t="s">
        <v>237</v>
      </c>
      <c r="F152" s="12" t="s">
        <v>12</v>
      </c>
      <c r="G152" s="19" t="s">
        <v>365</v>
      </c>
      <c r="H152" s="45" t="s">
        <v>239</v>
      </c>
      <c r="I152" s="46">
        <v>0.33333333333333331</v>
      </c>
      <c r="J152" s="47" t="str">
        <f t="shared" si="1"/>
        <v>Hunters HillU7 Magpies</v>
      </c>
      <c r="K152" s="47" t="str">
        <f t="shared" si="2"/>
        <v>KWPU7 blue</v>
      </c>
      <c r="L152" s="19" t="str">
        <f t="shared" si="3"/>
        <v>Hunters HillU7 Magpies V KWPU7 blue</v>
      </c>
      <c r="M152" s="19">
        <f t="shared" si="4"/>
        <v>1</v>
      </c>
      <c r="N152" s="47" t="s">
        <v>382</v>
      </c>
      <c r="O152" s="49" t="str">
        <f t="shared" si="52"/>
        <v>Hunters HillRound 10</v>
      </c>
      <c r="P152" s="49" t="str">
        <f t="shared" si="53"/>
        <v>KWPRound 10</v>
      </c>
    </row>
    <row r="153" spans="1:16" ht="13.5" customHeight="1" x14ac:dyDescent="0.2">
      <c r="A153" s="43"/>
      <c r="B153" s="101" t="str">
        <f t="shared" si="54"/>
        <v>Round 10</v>
      </c>
      <c r="C153" s="44"/>
      <c r="D153" s="16" t="s">
        <v>24</v>
      </c>
      <c r="E153" s="19" t="s">
        <v>240</v>
      </c>
      <c r="F153" s="12" t="s">
        <v>12</v>
      </c>
      <c r="G153" s="19" t="s">
        <v>238</v>
      </c>
      <c r="H153" s="45" t="s">
        <v>335</v>
      </c>
      <c r="I153" s="46">
        <v>0.33333333333333331</v>
      </c>
      <c r="J153" s="47" t="str">
        <f t="shared" si="1"/>
        <v>Hunters HillU7 Crows</v>
      </c>
      <c r="K153" s="47" t="str">
        <f t="shared" si="2"/>
        <v>KWPU7 Gold</v>
      </c>
      <c r="L153" s="19" t="str">
        <f t="shared" si="3"/>
        <v>Hunters HillU7 Crows V KWPU7 Gold</v>
      </c>
      <c r="M153" s="19">
        <f t="shared" si="4"/>
        <v>1</v>
      </c>
      <c r="N153" s="47" t="s">
        <v>382</v>
      </c>
      <c r="O153" s="49" t="str">
        <f t="shared" si="52"/>
        <v>Hunters HillRound 10</v>
      </c>
      <c r="P153" s="49" t="str">
        <f t="shared" si="53"/>
        <v>KWPRound 10</v>
      </c>
    </row>
    <row r="154" spans="1:16" ht="13.5" customHeight="1" x14ac:dyDescent="0.2">
      <c r="A154" s="43"/>
      <c r="B154" s="101" t="str">
        <f t="shared" si="54"/>
        <v>Round 10</v>
      </c>
      <c r="C154" s="44"/>
      <c r="D154" s="15" t="s">
        <v>18</v>
      </c>
      <c r="E154" s="19" t="s">
        <v>253</v>
      </c>
      <c r="F154" s="16" t="s">
        <v>24</v>
      </c>
      <c r="G154" s="19" t="s">
        <v>417</v>
      </c>
      <c r="H154" s="45" t="s">
        <v>339</v>
      </c>
      <c r="I154" s="46">
        <v>0.33333333333333331</v>
      </c>
      <c r="J154" s="47" t="str">
        <f t="shared" si="1"/>
        <v>RosevilleU7 Cyclones</v>
      </c>
      <c r="K154" s="47" t="str">
        <f t="shared" si="2"/>
        <v>Hunters HillU7 Cockatoos</v>
      </c>
      <c r="L154" s="19" t="str">
        <f t="shared" si="3"/>
        <v>RosevilleU7 Cyclones V Hunters HillU7 Cockatoos</v>
      </c>
      <c r="M154" s="19">
        <f t="shared" si="4"/>
        <v>1</v>
      </c>
      <c r="N154" s="47" t="s">
        <v>382</v>
      </c>
      <c r="O154" s="49" t="str">
        <f t="shared" si="52"/>
        <v>RosevilleRound 10</v>
      </c>
      <c r="P154" s="49" t="str">
        <f t="shared" si="53"/>
        <v>Hunters HillRound 10</v>
      </c>
    </row>
    <row r="155" spans="1:16" ht="13.5" customHeight="1" x14ac:dyDescent="0.2">
      <c r="A155" s="43" t="s">
        <v>205</v>
      </c>
      <c r="B155" s="101" t="str">
        <f>A155</f>
        <v>Round 11</v>
      </c>
      <c r="C155" s="44">
        <v>43316</v>
      </c>
      <c r="D155" s="103" t="s">
        <v>462</v>
      </c>
      <c r="E155" s="103"/>
      <c r="F155" s="103"/>
      <c r="G155" s="103"/>
      <c r="H155" s="103"/>
      <c r="I155" s="103"/>
      <c r="J155" s="47" t="str">
        <f t="shared" ref="J155:J168" si="55">D197&amp;E197</f>
        <v>MosmanU7 Dolphins</v>
      </c>
      <c r="K155" s="47" t="str">
        <f t="shared" ref="K155:K168" si="56">F197&amp;G197</f>
        <v>HornsbyU7 Red</v>
      </c>
      <c r="L155" s="19" t="str">
        <f t="shared" si="3"/>
        <v>MosmanU7 Dolphins V HornsbyU7 Red</v>
      </c>
      <c r="M155" s="19">
        <f t="shared" si="4"/>
        <v>1</v>
      </c>
      <c r="N155" s="48" t="s">
        <v>370</v>
      </c>
      <c r="O155" s="49" t="str">
        <f t="shared" ref="O155:O161" si="57">D197&amp;B155</f>
        <v>MosmanRound 11</v>
      </c>
      <c r="P155" s="49" t="str">
        <f t="shared" ref="P155:P161" si="58">F197&amp;B155</f>
        <v>HornsbyRound 11</v>
      </c>
    </row>
    <row r="156" spans="1:16" ht="13.5" customHeight="1" x14ac:dyDescent="0.2">
      <c r="A156" s="43"/>
      <c r="B156" s="101" t="str">
        <f t="shared" ref="B156:B162" si="59">B155</f>
        <v>Round 11</v>
      </c>
      <c r="C156" s="44"/>
      <c r="D156" s="103"/>
      <c r="E156" s="103"/>
      <c r="F156" s="103"/>
      <c r="G156" s="103"/>
      <c r="H156" s="103"/>
      <c r="I156" s="103"/>
      <c r="J156" s="47" t="str">
        <f t="shared" si="55"/>
        <v>MosmanU7 Sharks</v>
      </c>
      <c r="K156" s="47" t="str">
        <f t="shared" si="56"/>
        <v>Lane CoveU7 Blue</v>
      </c>
      <c r="L156" s="19" t="str">
        <f t="shared" si="3"/>
        <v>MosmanU7 Sharks V Lane CoveU7 Blue</v>
      </c>
      <c r="M156" s="19">
        <f t="shared" si="4"/>
        <v>1</v>
      </c>
      <c r="N156" s="48" t="s">
        <v>370</v>
      </c>
      <c r="O156" s="49" t="str">
        <f t="shared" si="57"/>
        <v>MosmanRound 11</v>
      </c>
      <c r="P156" s="49" t="str">
        <f t="shared" si="58"/>
        <v>Lane CoveRound 11</v>
      </c>
    </row>
    <row r="157" spans="1:16" ht="13.5" customHeight="1" x14ac:dyDescent="0.2">
      <c r="A157" s="43"/>
      <c r="B157" s="101" t="str">
        <f t="shared" si="59"/>
        <v>Round 11</v>
      </c>
      <c r="C157" s="44"/>
      <c r="D157" s="103"/>
      <c r="E157" s="103"/>
      <c r="F157" s="103"/>
      <c r="G157" s="103"/>
      <c r="H157" s="103"/>
      <c r="I157" s="103"/>
      <c r="J157" s="47" t="str">
        <f t="shared" si="55"/>
        <v>MosmanU7 Stingrays</v>
      </c>
      <c r="K157" s="47" t="str">
        <f t="shared" si="56"/>
        <v>RosevilleU7 Cyclones</v>
      </c>
      <c r="L157" s="19" t="str">
        <f t="shared" si="3"/>
        <v>MosmanU7 Stingrays V RosevilleU7 Cyclones</v>
      </c>
      <c r="M157" s="19">
        <f t="shared" si="4"/>
        <v>1</v>
      </c>
      <c r="N157" s="48" t="s">
        <v>370</v>
      </c>
      <c r="O157" s="49" t="str">
        <f t="shared" si="57"/>
        <v>MosmanRound 11</v>
      </c>
      <c r="P157" s="49" t="str">
        <f t="shared" si="58"/>
        <v>RosevilleRound 11</v>
      </c>
    </row>
    <row r="158" spans="1:16" ht="13.5" customHeight="1" x14ac:dyDescent="0.2">
      <c r="A158" s="43"/>
      <c r="B158" s="101" t="str">
        <f t="shared" si="59"/>
        <v>Round 11</v>
      </c>
      <c r="C158" s="44"/>
      <c r="D158" s="103"/>
      <c r="E158" s="103"/>
      <c r="F158" s="103"/>
      <c r="G158" s="103"/>
      <c r="H158" s="103"/>
      <c r="I158" s="103"/>
      <c r="J158" s="47" t="str">
        <f t="shared" si="55"/>
        <v>MosmanU7 Whales</v>
      </c>
      <c r="K158" s="47" t="str">
        <f t="shared" si="56"/>
        <v>St IvesU7 Gold</v>
      </c>
      <c r="L158" s="19" t="str">
        <f t="shared" si="3"/>
        <v>MosmanU7 Whales V St IvesU7 Gold</v>
      </c>
      <c r="M158" s="19">
        <f t="shared" si="4"/>
        <v>1</v>
      </c>
      <c r="N158" s="48" t="s">
        <v>370</v>
      </c>
      <c r="O158" s="49" t="str">
        <f t="shared" si="57"/>
        <v>MosmanRound 11</v>
      </c>
      <c r="P158" s="49" t="str">
        <f t="shared" si="58"/>
        <v>St IvesRound 11</v>
      </c>
    </row>
    <row r="159" spans="1:16" ht="13.5" customHeight="1" x14ac:dyDescent="0.2">
      <c r="A159" s="43"/>
      <c r="B159" s="101" t="str">
        <f t="shared" si="59"/>
        <v>Round 11</v>
      </c>
      <c r="C159" s="44"/>
      <c r="D159" s="103"/>
      <c r="E159" s="103"/>
      <c r="F159" s="103"/>
      <c r="G159" s="103"/>
      <c r="H159" s="103"/>
      <c r="I159" s="103"/>
      <c r="J159" s="47" t="str">
        <f t="shared" si="55"/>
        <v>MosmanU7 Marlins</v>
      </c>
      <c r="K159" s="47" t="str">
        <f t="shared" si="56"/>
        <v>Hunters HillU7 Cockatoos</v>
      </c>
      <c r="L159" s="19" t="str">
        <f t="shared" si="3"/>
        <v>MosmanU7 Marlins V Hunters HillU7 Cockatoos</v>
      </c>
      <c r="M159" s="19">
        <f t="shared" si="4"/>
        <v>1</v>
      </c>
      <c r="N159" s="48" t="s">
        <v>370</v>
      </c>
      <c r="O159" s="49" t="str">
        <f t="shared" si="57"/>
        <v>MosmanRound 11</v>
      </c>
      <c r="P159" s="49" t="str">
        <f t="shared" si="58"/>
        <v>Hunters HillRound 11</v>
      </c>
    </row>
    <row r="160" spans="1:16" ht="13.5" customHeight="1" x14ac:dyDescent="0.2">
      <c r="A160" s="43"/>
      <c r="B160" s="101" t="str">
        <f t="shared" si="59"/>
        <v>Round 11</v>
      </c>
      <c r="C160" s="44"/>
      <c r="D160" s="103"/>
      <c r="E160" s="103"/>
      <c r="F160" s="103"/>
      <c r="G160" s="103"/>
      <c r="H160" s="103"/>
      <c r="I160" s="103"/>
      <c r="J160" s="47" t="str">
        <f t="shared" si="55"/>
        <v>ChatswoodU7 Gold</v>
      </c>
      <c r="K160" s="47" t="str">
        <f t="shared" si="56"/>
        <v>LindfieldU7 Elks</v>
      </c>
      <c r="L160" s="19" t="str">
        <f t="shared" si="3"/>
        <v>ChatswoodU7 Gold V LindfieldU7 Elks</v>
      </c>
      <c r="M160" s="19">
        <f t="shared" si="4"/>
        <v>1</v>
      </c>
      <c r="N160" s="48" t="s">
        <v>370</v>
      </c>
      <c r="O160" s="49" t="str">
        <f t="shared" si="57"/>
        <v>ChatswoodRound 11</v>
      </c>
      <c r="P160" s="49" t="str">
        <f t="shared" si="58"/>
        <v>LindfieldRound 11</v>
      </c>
    </row>
    <row r="161" spans="1:16" ht="13.5" customHeight="1" x14ac:dyDescent="0.2">
      <c r="A161" s="43"/>
      <c r="B161" s="101" t="str">
        <f t="shared" si="59"/>
        <v>Round 11</v>
      </c>
      <c r="C161" s="44"/>
      <c r="D161" s="103"/>
      <c r="E161" s="103"/>
      <c r="F161" s="103"/>
      <c r="G161" s="103"/>
      <c r="H161" s="103"/>
      <c r="I161" s="103"/>
      <c r="J161" s="47" t="str">
        <f t="shared" si="55"/>
        <v>ChatswoodU7 Green</v>
      </c>
      <c r="K161" s="47" t="str">
        <f t="shared" si="56"/>
        <v>LindfieldU7 Bucks</v>
      </c>
      <c r="L161" s="19" t="str">
        <f t="shared" si="3"/>
        <v>ChatswoodU7 Green V LindfieldU7 Bucks</v>
      </c>
      <c r="M161" s="19">
        <f t="shared" si="4"/>
        <v>1</v>
      </c>
      <c r="N161" s="48" t="s">
        <v>370</v>
      </c>
      <c r="O161" s="49" t="str">
        <f t="shared" si="57"/>
        <v>ChatswoodRound 11</v>
      </c>
      <c r="P161" s="49" t="str">
        <f t="shared" si="58"/>
        <v>LindfieldRound 11</v>
      </c>
    </row>
    <row r="162" spans="1:16" ht="13.5" customHeight="1" x14ac:dyDescent="0.2">
      <c r="A162" s="43"/>
      <c r="B162" s="101" t="str">
        <f t="shared" si="59"/>
        <v>Round 11</v>
      </c>
      <c r="C162" s="44"/>
      <c r="D162" s="103"/>
      <c r="E162" s="103"/>
      <c r="F162" s="103"/>
      <c r="G162" s="103"/>
      <c r="H162" s="103"/>
      <c r="I162" s="103"/>
      <c r="J162" s="47" t="str">
        <f t="shared" si="55"/>
        <v>ChatswoodU7 Black</v>
      </c>
      <c r="K162" s="47" t="str">
        <f t="shared" si="56"/>
        <v>Lane CoveU7 Gold</v>
      </c>
      <c r="L162" s="19" t="str">
        <f t="shared" si="3"/>
        <v>ChatswoodU7 Black V Lane CoveU7 Gold</v>
      </c>
      <c r="M162" s="19">
        <f t="shared" si="4"/>
        <v>1</v>
      </c>
      <c r="N162" s="48"/>
      <c r="O162" s="49"/>
      <c r="P162" s="49"/>
    </row>
    <row r="163" spans="1:16" ht="13.5" customHeight="1" x14ac:dyDescent="0.2">
      <c r="A163" s="43"/>
      <c r="B163" s="101" t="str">
        <f>B161</f>
        <v>Round 11</v>
      </c>
      <c r="C163" s="44"/>
      <c r="D163" s="103"/>
      <c r="E163" s="103"/>
      <c r="F163" s="103"/>
      <c r="G163" s="103"/>
      <c r="H163" s="103"/>
      <c r="I163" s="103"/>
      <c r="J163" s="47" t="str">
        <f t="shared" si="55"/>
        <v>Norths PiratesU7 Reds</v>
      </c>
      <c r="K163" s="47" t="str">
        <f t="shared" si="56"/>
        <v>Hunters HillU7 Magpies</v>
      </c>
      <c r="L163" s="19" t="str">
        <f t="shared" si="3"/>
        <v>Norths PiratesU7 Reds V Hunters HillU7 Magpies</v>
      </c>
      <c r="M163" s="19">
        <f t="shared" si="4"/>
        <v>1</v>
      </c>
      <c r="N163" s="48" t="s">
        <v>370</v>
      </c>
      <c r="O163" s="49" t="str">
        <f t="shared" ref="O163:O168" si="60">D205&amp;B163</f>
        <v>Norths PiratesRound 11</v>
      </c>
      <c r="P163" s="49" t="str">
        <f t="shared" ref="P163:P168" si="61">F205&amp;B163</f>
        <v>Hunters HillRound 11</v>
      </c>
    </row>
    <row r="164" spans="1:16" ht="13.5" customHeight="1" x14ac:dyDescent="0.2">
      <c r="A164" s="43"/>
      <c r="B164" s="101" t="str">
        <f t="shared" ref="B164:B168" si="62">B163</f>
        <v>Round 11</v>
      </c>
      <c r="C164" s="44"/>
      <c r="D164" s="103"/>
      <c r="E164" s="103"/>
      <c r="F164" s="103"/>
      <c r="G164" s="103"/>
      <c r="H164" s="103"/>
      <c r="I164" s="103"/>
      <c r="J164" s="47" t="str">
        <f t="shared" si="55"/>
        <v>Norths PiratesU7 Black</v>
      </c>
      <c r="K164" s="47" t="str">
        <f t="shared" si="56"/>
        <v>Hunters HillU7 Crows</v>
      </c>
      <c r="L164" s="19" t="str">
        <f t="shared" si="3"/>
        <v>Norths PiratesU7 Black V Hunters HillU7 Crows</v>
      </c>
      <c r="M164" s="19">
        <f t="shared" si="4"/>
        <v>1</v>
      </c>
      <c r="N164" s="48" t="s">
        <v>370</v>
      </c>
      <c r="O164" s="49" t="str">
        <f t="shared" si="60"/>
        <v>Norths PiratesRound 11</v>
      </c>
      <c r="P164" s="49" t="str">
        <f t="shared" si="61"/>
        <v>Hunters HillRound 11</v>
      </c>
    </row>
    <row r="165" spans="1:16" ht="13.5" customHeight="1" x14ac:dyDescent="0.2">
      <c r="A165" s="43"/>
      <c r="B165" s="101" t="str">
        <f t="shared" si="62"/>
        <v>Round 11</v>
      </c>
      <c r="C165" s="44"/>
      <c r="D165" s="103"/>
      <c r="E165" s="103"/>
      <c r="F165" s="103"/>
      <c r="G165" s="103"/>
      <c r="H165" s="103"/>
      <c r="I165" s="103"/>
      <c r="J165" s="47" t="str">
        <f t="shared" si="55"/>
        <v>St IvesU7 Blues</v>
      </c>
      <c r="K165" s="47" t="str">
        <f t="shared" si="56"/>
        <v>LindfieldU7 Stags</v>
      </c>
      <c r="L165" s="19" t="str">
        <f t="shared" si="3"/>
        <v>St IvesU7 Blues V LindfieldU7 Stags</v>
      </c>
      <c r="M165" s="19">
        <f t="shared" si="4"/>
        <v>1</v>
      </c>
      <c r="N165" s="48" t="s">
        <v>370</v>
      </c>
      <c r="O165" s="49" t="str">
        <f t="shared" si="60"/>
        <v>St IvesRound 11</v>
      </c>
      <c r="P165" s="49" t="str">
        <f t="shared" si="61"/>
        <v>LindfieldRound 11</v>
      </c>
    </row>
    <row r="166" spans="1:16" ht="13.5" customHeight="1" x14ac:dyDescent="0.2">
      <c r="A166" s="43"/>
      <c r="B166" s="101" t="str">
        <f t="shared" si="62"/>
        <v>Round 11</v>
      </c>
      <c r="C166" s="44">
        <v>43317</v>
      </c>
      <c r="D166" s="103"/>
      <c r="E166" s="103"/>
      <c r="F166" s="103"/>
      <c r="G166" s="103"/>
      <c r="H166" s="103"/>
      <c r="I166" s="103"/>
      <c r="J166" s="47" t="str">
        <f t="shared" si="55"/>
        <v>WahroongaU7 Red</v>
      </c>
      <c r="K166" s="47" t="str">
        <f t="shared" si="56"/>
        <v>HornsbyU7 Black</v>
      </c>
      <c r="L166" s="19" t="str">
        <f t="shared" si="3"/>
        <v>WahroongaU7 Red V HornsbyU7 Black</v>
      </c>
      <c r="M166" s="19">
        <f t="shared" si="4"/>
        <v>1</v>
      </c>
      <c r="N166" s="48" t="s">
        <v>382</v>
      </c>
      <c r="O166" s="49" t="str">
        <f t="shared" si="60"/>
        <v>WahroongaRound 11</v>
      </c>
      <c r="P166" s="49" t="str">
        <f t="shared" si="61"/>
        <v>HornsbyRound 11</v>
      </c>
    </row>
    <row r="167" spans="1:16" ht="13.5" customHeight="1" x14ac:dyDescent="0.2">
      <c r="A167" s="43"/>
      <c r="B167" s="101" t="str">
        <f t="shared" si="62"/>
        <v>Round 11</v>
      </c>
      <c r="C167" s="44"/>
      <c r="D167" s="103"/>
      <c r="E167" s="103"/>
      <c r="F167" s="103"/>
      <c r="G167" s="103"/>
      <c r="H167" s="103"/>
      <c r="I167" s="103"/>
      <c r="J167" s="47" t="str">
        <f t="shared" si="55"/>
        <v>WahroongaU7 Gold</v>
      </c>
      <c r="K167" s="47" t="str">
        <f t="shared" si="56"/>
        <v>KWPU7 blue</v>
      </c>
      <c r="L167" s="19" t="str">
        <f t="shared" si="3"/>
        <v>WahroongaU7 Gold V KWPU7 blue</v>
      </c>
      <c r="M167" s="19">
        <f t="shared" si="4"/>
        <v>1</v>
      </c>
      <c r="N167" s="47" t="s">
        <v>382</v>
      </c>
      <c r="O167" s="49" t="str">
        <f t="shared" si="60"/>
        <v>WahroongaRound 11</v>
      </c>
      <c r="P167" s="49" t="str">
        <f t="shared" si="61"/>
        <v>KWPRound 11</v>
      </c>
    </row>
    <row r="168" spans="1:16" ht="13.5" customHeight="1" x14ac:dyDescent="0.2">
      <c r="A168" s="43"/>
      <c r="B168" s="101" t="str">
        <f t="shared" si="62"/>
        <v>Round 11</v>
      </c>
      <c r="C168" s="44"/>
      <c r="D168" s="103"/>
      <c r="E168" s="103"/>
      <c r="F168" s="103"/>
      <c r="G168" s="103"/>
      <c r="H168" s="103"/>
      <c r="I168" s="103"/>
      <c r="J168" s="47" t="str">
        <f t="shared" si="55"/>
        <v>WahroongaU7 Blue</v>
      </c>
      <c r="K168" s="47" t="str">
        <f t="shared" si="56"/>
        <v>KWPU7 Gold</v>
      </c>
      <c r="L168" s="19" t="str">
        <f t="shared" si="3"/>
        <v>WahroongaU7 Blue V KWPU7 Gold</v>
      </c>
      <c r="M168" s="19">
        <f t="shared" si="4"/>
        <v>1</v>
      </c>
      <c r="N168" s="47" t="s">
        <v>382</v>
      </c>
      <c r="O168" s="49" t="str">
        <f t="shared" si="60"/>
        <v>WahroongaRound 11</v>
      </c>
      <c r="P168" s="49" t="str">
        <f t="shared" si="61"/>
        <v>KWPRound 11</v>
      </c>
    </row>
    <row r="169" spans="1:16" ht="13.5" customHeight="1" x14ac:dyDescent="0.2">
      <c r="A169" s="43" t="s">
        <v>206</v>
      </c>
      <c r="B169" s="101" t="s">
        <v>206</v>
      </c>
      <c r="C169" s="44">
        <v>43323</v>
      </c>
      <c r="D169" s="17" t="s">
        <v>22</v>
      </c>
      <c r="E169" s="19" t="s">
        <v>248</v>
      </c>
      <c r="F169" s="10" t="s">
        <v>10</v>
      </c>
      <c r="G169" s="19" t="s">
        <v>248</v>
      </c>
      <c r="H169" s="45" t="s">
        <v>313</v>
      </c>
      <c r="I169" s="46">
        <v>0.3611111111111111</v>
      </c>
      <c r="J169" s="47" t="str">
        <f t="shared" ref="J169:J196" si="63">D169&amp;E169</f>
        <v>WahroongaU7 Red</v>
      </c>
      <c r="K169" s="47" t="str">
        <f t="shared" ref="K169:K196" si="64">F169&amp;G169</f>
        <v>HornsbyU7 Red</v>
      </c>
      <c r="L169" s="19" t="str">
        <f t="shared" si="3"/>
        <v>WahroongaU7 Red V HornsbyU7 Red</v>
      </c>
      <c r="M169" s="19">
        <f t="shared" si="4"/>
        <v>1</v>
      </c>
      <c r="N169" s="48" t="s">
        <v>370</v>
      </c>
      <c r="O169" s="49" t="str">
        <f t="shared" ref="O169:O178" si="65">D169&amp;B169</f>
        <v>WahroongaRound 12</v>
      </c>
      <c r="P169" s="49" t="str">
        <f t="shared" ref="P169:P178" si="66">F169&amp;B169</f>
        <v>HornsbyRound 12</v>
      </c>
    </row>
    <row r="170" spans="1:16" ht="13.5" customHeight="1" x14ac:dyDescent="0.2">
      <c r="A170" s="43"/>
      <c r="B170" s="101" t="str">
        <f t="shared" ref="B170:B179" si="67">B169</f>
        <v>Round 12</v>
      </c>
      <c r="C170" s="44"/>
      <c r="D170" s="17" t="s">
        <v>22</v>
      </c>
      <c r="E170" s="19" t="s">
        <v>238</v>
      </c>
      <c r="F170" s="18" t="s">
        <v>28</v>
      </c>
      <c r="G170" s="19" t="s">
        <v>367</v>
      </c>
      <c r="H170" s="45" t="s">
        <v>314</v>
      </c>
      <c r="I170" s="46">
        <v>0.3611111111111111</v>
      </c>
      <c r="J170" s="47" t="str">
        <f t="shared" si="63"/>
        <v>WahroongaU7 Gold</v>
      </c>
      <c r="K170" s="47" t="str">
        <f t="shared" si="64"/>
        <v>Norths PiratesU7 Reds</v>
      </c>
      <c r="L170" s="19" t="str">
        <f t="shared" si="3"/>
        <v>WahroongaU7 Gold V Norths PiratesU7 Reds</v>
      </c>
      <c r="M170" s="19">
        <f t="shared" si="4"/>
        <v>1</v>
      </c>
      <c r="N170" s="48" t="s">
        <v>370</v>
      </c>
      <c r="O170" s="49" t="str">
        <f t="shared" si="65"/>
        <v>WahroongaRound 12</v>
      </c>
      <c r="P170" s="49" t="str">
        <f t="shared" si="66"/>
        <v>Norths PiratesRound 12</v>
      </c>
    </row>
    <row r="171" spans="1:16" ht="13.5" customHeight="1" x14ac:dyDescent="0.2">
      <c r="A171" s="43"/>
      <c r="B171" s="101" t="str">
        <f t="shared" si="67"/>
        <v>Round 12</v>
      </c>
      <c r="C171" s="44"/>
      <c r="D171" s="17" t="s">
        <v>22</v>
      </c>
      <c r="E171" s="19" t="s">
        <v>245</v>
      </c>
      <c r="F171" s="13" t="s">
        <v>20</v>
      </c>
      <c r="G171" s="19" t="s">
        <v>238</v>
      </c>
      <c r="H171" s="45" t="s">
        <v>315</v>
      </c>
      <c r="I171" s="46">
        <v>0.3611111111111111</v>
      </c>
      <c r="J171" s="47" t="str">
        <f t="shared" si="63"/>
        <v>WahroongaU7 Blue</v>
      </c>
      <c r="K171" s="47" t="str">
        <f t="shared" si="64"/>
        <v>St IvesU7 Gold</v>
      </c>
      <c r="L171" s="19" t="str">
        <f t="shared" si="3"/>
        <v>WahroongaU7 Blue V St IvesU7 Gold</v>
      </c>
      <c r="M171" s="19">
        <f t="shared" si="4"/>
        <v>1</v>
      </c>
      <c r="N171" s="48" t="s">
        <v>370</v>
      </c>
      <c r="O171" s="49" t="str">
        <f t="shared" si="65"/>
        <v>WahroongaRound 12</v>
      </c>
      <c r="P171" s="49" t="str">
        <f t="shared" si="66"/>
        <v>St IvesRound 12</v>
      </c>
    </row>
    <row r="172" spans="1:16" ht="13.5" customHeight="1" x14ac:dyDescent="0.2">
      <c r="A172" s="43"/>
      <c r="B172" s="101" t="str">
        <f t="shared" si="67"/>
        <v>Round 12</v>
      </c>
      <c r="C172" s="44"/>
      <c r="D172" s="9" t="s">
        <v>26</v>
      </c>
      <c r="E172" s="19" t="s">
        <v>244</v>
      </c>
      <c r="F172" s="13" t="s">
        <v>20</v>
      </c>
      <c r="G172" s="19" t="s">
        <v>366</v>
      </c>
      <c r="H172" s="45" t="s">
        <v>249</v>
      </c>
      <c r="I172" s="46">
        <v>0.33333333333333331</v>
      </c>
      <c r="J172" s="47" t="str">
        <f t="shared" si="63"/>
        <v>MosmanU7 Dolphins</v>
      </c>
      <c r="K172" s="47" t="str">
        <f t="shared" si="64"/>
        <v>St IvesU7 Blues</v>
      </c>
      <c r="L172" s="19" t="str">
        <f t="shared" si="3"/>
        <v>MosmanU7 Dolphins V St IvesU7 Blues</v>
      </c>
      <c r="M172" s="19">
        <f t="shared" si="4"/>
        <v>1</v>
      </c>
      <c r="N172" s="48" t="s">
        <v>370</v>
      </c>
      <c r="O172" s="49" t="str">
        <f t="shared" si="65"/>
        <v>MosmanRound 12</v>
      </c>
      <c r="P172" s="49" t="str">
        <f t="shared" si="66"/>
        <v>St IvesRound 12</v>
      </c>
    </row>
    <row r="173" spans="1:16" ht="13.5" customHeight="1" x14ac:dyDescent="0.2">
      <c r="A173" s="43"/>
      <c r="B173" s="101" t="str">
        <f t="shared" si="67"/>
        <v>Round 12</v>
      </c>
      <c r="C173" s="44"/>
      <c r="D173" s="9" t="s">
        <v>26</v>
      </c>
      <c r="E173" s="19" t="s">
        <v>246</v>
      </c>
      <c r="F173" s="7" t="s">
        <v>8</v>
      </c>
      <c r="G173" s="19" t="s">
        <v>238</v>
      </c>
      <c r="H173" s="45" t="s">
        <v>221</v>
      </c>
      <c r="I173" s="46">
        <v>0.3611111111111111</v>
      </c>
      <c r="J173" s="47" t="str">
        <f t="shared" si="63"/>
        <v>MosmanU7 Sharks</v>
      </c>
      <c r="K173" s="47" t="str">
        <f t="shared" si="64"/>
        <v>ChatswoodU7 Gold</v>
      </c>
      <c r="L173" s="19" t="str">
        <f t="shared" si="3"/>
        <v>MosmanU7 Sharks V ChatswoodU7 Gold</v>
      </c>
      <c r="M173" s="19">
        <f t="shared" si="4"/>
        <v>1</v>
      </c>
      <c r="N173" s="48" t="s">
        <v>370</v>
      </c>
      <c r="O173" s="49" t="str">
        <f t="shared" si="65"/>
        <v>MosmanRound 12</v>
      </c>
      <c r="P173" s="49" t="str">
        <f t="shared" si="66"/>
        <v>ChatswoodRound 12</v>
      </c>
    </row>
    <row r="174" spans="1:16" ht="13.5" customHeight="1" x14ac:dyDescent="0.2">
      <c r="A174" s="43"/>
      <c r="B174" s="101" t="str">
        <f t="shared" si="67"/>
        <v>Round 12</v>
      </c>
      <c r="C174" s="44"/>
      <c r="D174" s="9" t="s">
        <v>26</v>
      </c>
      <c r="E174" s="19" t="s">
        <v>247</v>
      </c>
      <c r="F174" s="7" t="s">
        <v>8</v>
      </c>
      <c r="G174" s="22" t="s">
        <v>297</v>
      </c>
      <c r="H174" s="45" t="s">
        <v>249</v>
      </c>
      <c r="I174" s="46">
        <v>0.33333333333333331</v>
      </c>
      <c r="J174" s="47" t="str">
        <f t="shared" si="63"/>
        <v>MosmanU7 Stingrays</v>
      </c>
      <c r="K174" s="47" t="str">
        <f t="shared" si="64"/>
        <v>ChatswoodU7 Green</v>
      </c>
      <c r="L174" s="19" t="str">
        <f t="shared" si="3"/>
        <v>MosmanU7 Stingrays V ChatswoodU7 Green</v>
      </c>
      <c r="M174" s="19">
        <f t="shared" si="4"/>
        <v>1</v>
      </c>
      <c r="N174" s="48" t="s">
        <v>370</v>
      </c>
      <c r="O174" s="49" t="str">
        <f t="shared" si="65"/>
        <v>MosmanRound 12</v>
      </c>
      <c r="P174" s="49" t="str">
        <f t="shared" si="66"/>
        <v>ChatswoodRound 12</v>
      </c>
    </row>
    <row r="175" spans="1:16" ht="13.5" customHeight="1" x14ac:dyDescent="0.2">
      <c r="A175" s="43"/>
      <c r="B175" s="101" t="str">
        <f t="shared" si="67"/>
        <v>Round 12</v>
      </c>
      <c r="C175" s="44"/>
      <c r="D175" s="9" t="s">
        <v>26</v>
      </c>
      <c r="E175" s="19" t="s">
        <v>242</v>
      </c>
      <c r="F175" s="10" t="s">
        <v>10</v>
      </c>
      <c r="G175" s="19" t="s">
        <v>252</v>
      </c>
      <c r="H175" s="45" t="s">
        <v>226</v>
      </c>
      <c r="I175" s="46">
        <v>0.3611111111111111</v>
      </c>
      <c r="J175" s="47" t="str">
        <f t="shared" si="63"/>
        <v>MosmanU7 Whales</v>
      </c>
      <c r="K175" s="47" t="str">
        <f t="shared" si="64"/>
        <v>HornsbyU7 Black</v>
      </c>
      <c r="L175" s="19" t="str">
        <f t="shared" si="3"/>
        <v>MosmanU7 Whales V HornsbyU7 Black</v>
      </c>
      <c r="M175" s="19">
        <f t="shared" si="4"/>
        <v>1</v>
      </c>
      <c r="N175" s="48" t="s">
        <v>370</v>
      </c>
      <c r="O175" s="49" t="str">
        <f t="shared" si="65"/>
        <v>MosmanRound 12</v>
      </c>
      <c r="P175" s="49" t="str">
        <f t="shared" si="66"/>
        <v>HornsbyRound 12</v>
      </c>
    </row>
    <row r="176" spans="1:16" ht="13.5" customHeight="1" x14ac:dyDescent="0.2">
      <c r="A176" s="43"/>
      <c r="B176" s="101" t="str">
        <f t="shared" si="67"/>
        <v>Round 12</v>
      </c>
      <c r="C176" s="44"/>
      <c r="D176" s="9" t="s">
        <v>26</v>
      </c>
      <c r="E176" s="19" t="s">
        <v>418</v>
      </c>
      <c r="F176" s="18" t="s">
        <v>28</v>
      </c>
      <c r="G176" s="19" t="s">
        <v>252</v>
      </c>
      <c r="H176" s="45" t="s">
        <v>224</v>
      </c>
      <c r="I176" s="46">
        <v>0.3611111111111111</v>
      </c>
      <c r="J176" s="47" t="str">
        <f t="shared" si="63"/>
        <v>MosmanU7 Marlins</v>
      </c>
      <c r="K176" s="47" t="str">
        <f t="shared" si="64"/>
        <v>Norths PiratesU7 Black</v>
      </c>
      <c r="L176" s="19" t="str">
        <f t="shared" si="3"/>
        <v>MosmanU7 Marlins V Norths PiratesU7 Black</v>
      </c>
      <c r="M176" s="19">
        <f t="shared" si="4"/>
        <v>1</v>
      </c>
      <c r="N176" s="48" t="s">
        <v>370</v>
      </c>
      <c r="O176" s="49" t="str">
        <f t="shared" si="65"/>
        <v>MosmanRound 12</v>
      </c>
      <c r="P176" s="49" t="str">
        <f t="shared" si="66"/>
        <v>Norths PiratesRound 12</v>
      </c>
    </row>
    <row r="177" spans="1:16" ht="13.5" customHeight="1" x14ac:dyDescent="0.2">
      <c r="A177" s="43"/>
      <c r="B177" s="101" t="str">
        <f t="shared" si="67"/>
        <v>Round 12</v>
      </c>
      <c r="C177" s="44"/>
      <c r="D177" s="16" t="s">
        <v>24</v>
      </c>
      <c r="E177" s="19" t="s">
        <v>237</v>
      </c>
      <c r="F177" s="11" t="s">
        <v>14</v>
      </c>
      <c r="G177" s="19" t="s">
        <v>238</v>
      </c>
      <c r="H177" s="45" t="s">
        <v>239</v>
      </c>
      <c r="I177" s="46">
        <v>0.33333333333333331</v>
      </c>
      <c r="J177" s="47" t="str">
        <f t="shared" si="63"/>
        <v>Hunters HillU7 Magpies</v>
      </c>
      <c r="K177" s="47" t="str">
        <f t="shared" si="64"/>
        <v>Lane CoveU7 Gold</v>
      </c>
      <c r="L177" s="19" t="str">
        <f t="shared" si="3"/>
        <v>Hunters HillU7 Magpies V Lane CoveU7 Gold</v>
      </c>
      <c r="M177" s="19">
        <f t="shared" si="4"/>
        <v>1</v>
      </c>
      <c r="N177" s="48" t="s">
        <v>370</v>
      </c>
      <c r="O177" s="49" t="str">
        <f t="shared" si="65"/>
        <v>Hunters HillRound 12</v>
      </c>
      <c r="P177" s="49" t="str">
        <f t="shared" si="66"/>
        <v>Lane CoveRound 12</v>
      </c>
    </row>
    <row r="178" spans="1:16" ht="13.5" customHeight="1" x14ac:dyDescent="0.2">
      <c r="A178" s="43"/>
      <c r="B178" s="101" t="str">
        <f t="shared" si="67"/>
        <v>Round 12</v>
      </c>
      <c r="C178" s="44"/>
      <c r="D178" s="16" t="s">
        <v>24</v>
      </c>
      <c r="E178" s="19" t="s">
        <v>240</v>
      </c>
      <c r="F178" s="11" t="s">
        <v>14</v>
      </c>
      <c r="G178" s="19" t="s">
        <v>245</v>
      </c>
      <c r="H178" s="45" t="s">
        <v>335</v>
      </c>
      <c r="I178" s="46">
        <v>0.33333333333333331</v>
      </c>
      <c r="J178" s="47" t="str">
        <f t="shared" si="63"/>
        <v>Hunters HillU7 Crows</v>
      </c>
      <c r="K178" s="47" t="str">
        <f t="shared" si="64"/>
        <v>Lane CoveU7 Blue</v>
      </c>
      <c r="L178" s="19" t="str">
        <f t="shared" si="3"/>
        <v>Hunters HillU7 Crows V Lane CoveU7 Blue</v>
      </c>
      <c r="M178" s="19">
        <f t="shared" si="4"/>
        <v>1</v>
      </c>
      <c r="N178" s="48" t="s">
        <v>370</v>
      </c>
      <c r="O178" s="49" t="str">
        <f t="shared" si="65"/>
        <v>Hunters HillRound 12</v>
      </c>
      <c r="P178" s="49" t="str">
        <f t="shared" si="66"/>
        <v>Lane CoveRound 12</v>
      </c>
    </row>
    <row r="179" spans="1:16" ht="13.5" customHeight="1" x14ac:dyDescent="0.2">
      <c r="A179" s="43"/>
      <c r="B179" s="101" t="str">
        <f t="shared" si="67"/>
        <v>Round 12</v>
      </c>
      <c r="C179" s="44"/>
      <c r="D179" s="16" t="s">
        <v>24</v>
      </c>
      <c r="E179" s="19" t="s">
        <v>417</v>
      </c>
      <c r="F179" s="15" t="s">
        <v>18</v>
      </c>
      <c r="G179" s="19" t="s">
        <v>253</v>
      </c>
      <c r="H179" s="45" t="s">
        <v>214</v>
      </c>
      <c r="I179" s="46">
        <v>0.3611111111111111</v>
      </c>
      <c r="J179" s="47" t="str">
        <f t="shared" si="63"/>
        <v>Hunters HillU7 Cockatoos</v>
      </c>
      <c r="K179" s="47" t="str">
        <f t="shared" si="64"/>
        <v>RosevilleU7 Cyclones</v>
      </c>
      <c r="L179" s="19" t="str">
        <f t="shared" si="3"/>
        <v>Hunters HillU7 Cockatoos V RosevilleU7 Cyclones</v>
      </c>
      <c r="M179" s="19">
        <f t="shared" si="4"/>
        <v>1</v>
      </c>
      <c r="N179" s="48"/>
      <c r="O179" s="49"/>
      <c r="P179" s="49"/>
    </row>
    <row r="180" spans="1:16" ht="13.5" customHeight="1" x14ac:dyDescent="0.2">
      <c r="A180" s="43"/>
      <c r="B180" s="101" t="str">
        <f>B178</f>
        <v>Round 12</v>
      </c>
      <c r="C180" s="44">
        <v>43324</v>
      </c>
      <c r="D180" s="14" t="s">
        <v>16</v>
      </c>
      <c r="E180" s="19" t="s">
        <v>243</v>
      </c>
      <c r="F180" s="7" t="s">
        <v>8</v>
      </c>
      <c r="G180" s="19" t="s">
        <v>252</v>
      </c>
      <c r="H180" s="45" t="s">
        <v>343</v>
      </c>
      <c r="I180" s="46">
        <v>0.33333333333333331</v>
      </c>
      <c r="J180" s="47" t="str">
        <f t="shared" si="63"/>
        <v>LindfieldU7 Bucks</v>
      </c>
      <c r="K180" s="47" t="str">
        <f t="shared" si="64"/>
        <v>ChatswoodU7 Black</v>
      </c>
      <c r="L180" s="19" t="str">
        <f t="shared" si="3"/>
        <v>LindfieldU7 Bucks V ChatswoodU7 Black</v>
      </c>
      <c r="M180" s="19">
        <f t="shared" si="4"/>
        <v>1</v>
      </c>
      <c r="N180" s="48" t="s">
        <v>382</v>
      </c>
      <c r="O180" s="49" t="str">
        <f t="shared" ref="O180:O189" si="68">D180&amp;B180</f>
        <v>LindfieldRound 12</v>
      </c>
      <c r="P180" s="49" t="str">
        <f t="shared" ref="P180:P189" si="69">F180&amp;B180</f>
        <v>ChatswoodRound 12</v>
      </c>
    </row>
    <row r="181" spans="1:16" ht="13.5" customHeight="1" x14ac:dyDescent="0.2">
      <c r="A181" s="43"/>
      <c r="B181" s="101" t="s">
        <v>206</v>
      </c>
      <c r="C181" s="44"/>
      <c r="D181" s="14" t="s">
        <v>16</v>
      </c>
      <c r="E181" s="22" t="s">
        <v>250</v>
      </c>
      <c r="F181" s="12" t="s">
        <v>12</v>
      </c>
      <c r="G181" s="19" t="s">
        <v>245</v>
      </c>
      <c r="H181" s="45" t="s">
        <v>345</v>
      </c>
      <c r="I181" s="46">
        <v>0.33333333333333331</v>
      </c>
      <c r="J181" s="47" t="str">
        <f t="shared" si="63"/>
        <v>LindfieldU7 Stags</v>
      </c>
      <c r="K181" s="47" t="str">
        <f t="shared" si="64"/>
        <v>KWPU7 Blue</v>
      </c>
      <c r="L181" s="19" t="str">
        <f t="shared" si="3"/>
        <v>LindfieldU7 Stags V KWPU7 Blue</v>
      </c>
      <c r="M181" s="19">
        <f t="shared" si="4"/>
        <v>1</v>
      </c>
      <c r="N181" s="48" t="s">
        <v>382</v>
      </c>
      <c r="O181" s="49" t="str">
        <f t="shared" si="68"/>
        <v>LindfieldRound 12</v>
      </c>
      <c r="P181" s="49" t="str">
        <f t="shared" si="69"/>
        <v>KWPRound 12</v>
      </c>
    </row>
    <row r="182" spans="1:16" ht="13.5" customHeight="1" x14ac:dyDescent="0.2">
      <c r="A182" s="43"/>
      <c r="B182" s="101" t="s">
        <v>206</v>
      </c>
      <c r="C182" s="44"/>
      <c r="D182" s="14" t="s">
        <v>463</v>
      </c>
      <c r="E182" s="19" t="s">
        <v>416</v>
      </c>
      <c r="F182" s="12" t="s">
        <v>12</v>
      </c>
      <c r="G182" s="19" t="s">
        <v>238</v>
      </c>
      <c r="H182" s="45" t="s">
        <v>351</v>
      </c>
      <c r="I182" s="46">
        <v>0.33333333333333331</v>
      </c>
      <c r="J182" s="47" t="str">
        <f t="shared" si="63"/>
        <v>Lindfield U7 Elks</v>
      </c>
      <c r="K182" s="47" t="str">
        <f t="shared" si="64"/>
        <v>KWPU7 Gold</v>
      </c>
      <c r="L182" s="19" t="str">
        <f t="shared" si="3"/>
        <v>Lindfield U7 Elks V KWPU7 Gold</v>
      </c>
      <c r="M182" s="19">
        <f t="shared" si="4"/>
        <v>1</v>
      </c>
      <c r="N182" s="48" t="s">
        <v>382</v>
      </c>
      <c r="O182" s="49" t="str">
        <f t="shared" si="68"/>
        <v>Lindfield Round 12</v>
      </c>
      <c r="P182" s="49" t="str">
        <f t="shared" si="69"/>
        <v>KWPRound 12</v>
      </c>
    </row>
    <row r="183" spans="1:16" ht="13.5" customHeight="1" x14ac:dyDescent="0.2">
      <c r="A183" s="104" t="s">
        <v>207</v>
      </c>
      <c r="B183" s="101" t="str">
        <f>A183</f>
        <v>Round 13</v>
      </c>
      <c r="C183" s="44">
        <v>43330</v>
      </c>
      <c r="D183" s="16" t="s">
        <v>24</v>
      </c>
      <c r="E183" s="19" t="s">
        <v>237</v>
      </c>
      <c r="F183" s="18" t="s">
        <v>28</v>
      </c>
      <c r="G183" s="19" t="s">
        <v>367</v>
      </c>
      <c r="H183" s="45" t="s">
        <v>239</v>
      </c>
      <c r="I183" s="46">
        <v>0.33333333333333331</v>
      </c>
      <c r="J183" s="47" t="str">
        <f t="shared" si="63"/>
        <v>Hunters HillU7 Magpies</v>
      </c>
      <c r="K183" s="47" t="str">
        <f t="shared" si="64"/>
        <v>Norths PiratesU7 Reds</v>
      </c>
      <c r="L183" s="19" t="str">
        <f t="shared" si="3"/>
        <v>Hunters HillU7 Magpies V Norths PiratesU7 Reds</v>
      </c>
      <c r="M183" s="19">
        <f t="shared" si="4"/>
        <v>1</v>
      </c>
      <c r="N183" s="48" t="s">
        <v>370</v>
      </c>
      <c r="O183" s="49" t="str">
        <f t="shared" si="68"/>
        <v>Hunters HillRound 13</v>
      </c>
      <c r="P183" s="49" t="str">
        <f t="shared" si="69"/>
        <v>Norths PiratesRound 13</v>
      </c>
    </row>
    <row r="184" spans="1:16" ht="13.5" customHeight="1" x14ac:dyDescent="0.2">
      <c r="A184" s="104"/>
      <c r="B184" s="101" t="str">
        <f t="shared" ref="B184:B190" si="70">B183</f>
        <v>Round 13</v>
      </c>
      <c r="C184" s="44"/>
      <c r="D184" s="16" t="s">
        <v>24</v>
      </c>
      <c r="E184" s="19" t="s">
        <v>240</v>
      </c>
      <c r="F184" s="7" t="s">
        <v>8</v>
      </c>
      <c r="G184" s="22" t="s">
        <v>297</v>
      </c>
      <c r="H184" s="45" t="s">
        <v>214</v>
      </c>
      <c r="I184" s="46">
        <v>0.3611111111111111</v>
      </c>
      <c r="J184" s="47" t="str">
        <f t="shared" si="63"/>
        <v>Hunters HillU7 Crows</v>
      </c>
      <c r="K184" s="47" t="str">
        <f t="shared" si="64"/>
        <v>ChatswoodU7 Green</v>
      </c>
      <c r="L184" s="19" t="str">
        <f t="shared" si="3"/>
        <v>Hunters HillU7 Crows V ChatswoodU7 Green</v>
      </c>
      <c r="M184" s="19">
        <f t="shared" si="4"/>
        <v>1</v>
      </c>
      <c r="N184" s="48" t="s">
        <v>370</v>
      </c>
      <c r="O184" s="49" t="str">
        <f t="shared" si="68"/>
        <v>Hunters HillRound 13</v>
      </c>
      <c r="P184" s="49" t="str">
        <f t="shared" si="69"/>
        <v>ChatswoodRound 13</v>
      </c>
    </row>
    <row r="185" spans="1:16" ht="13.5" customHeight="1" x14ac:dyDescent="0.2">
      <c r="A185" s="104"/>
      <c r="B185" s="101" t="str">
        <f t="shared" si="70"/>
        <v>Round 13</v>
      </c>
      <c r="C185" s="44"/>
      <c r="D185" s="16" t="s">
        <v>24</v>
      </c>
      <c r="E185" s="19" t="s">
        <v>417</v>
      </c>
      <c r="F185" s="7" t="s">
        <v>8</v>
      </c>
      <c r="G185" s="19" t="s">
        <v>238</v>
      </c>
      <c r="H185" s="45" t="s">
        <v>335</v>
      </c>
      <c r="I185" s="46">
        <v>0.33333333333333331</v>
      </c>
      <c r="J185" s="47" t="str">
        <f t="shared" si="63"/>
        <v>Hunters HillU7 Cockatoos</v>
      </c>
      <c r="K185" s="47" t="str">
        <f t="shared" si="64"/>
        <v>ChatswoodU7 Gold</v>
      </c>
      <c r="L185" s="19" t="str">
        <f t="shared" si="3"/>
        <v>Hunters HillU7 Cockatoos V ChatswoodU7 Gold</v>
      </c>
      <c r="M185" s="19">
        <f t="shared" si="4"/>
        <v>1</v>
      </c>
      <c r="N185" s="48" t="s">
        <v>370</v>
      </c>
      <c r="O185" s="49" t="str">
        <f t="shared" si="68"/>
        <v>Hunters HillRound 13</v>
      </c>
      <c r="P185" s="49" t="str">
        <f t="shared" si="69"/>
        <v>ChatswoodRound 13</v>
      </c>
    </row>
    <row r="186" spans="1:16" ht="13.5" customHeight="1" x14ac:dyDescent="0.2">
      <c r="A186" s="104"/>
      <c r="B186" s="101" t="str">
        <f t="shared" si="70"/>
        <v>Round 13</v>
      </c>
      <c r="C186" s="44"/>
      <c r="D186" s="14" t="s">
        <v>16</v>
      </c>
      <c r="E186" s="19" t="s">
        <v>243</v>
      </c>
      <c r="F186" s="17" t="s">
        <v>22</v>
      </c>
      <c r="G186" s="19" t="s">
        <v>238</v>
      </c>
      <c r="H186" s="45" t="s">
        <v>345</v>
      </c>
      <c r="I186" s="46">
        <v>0.33333333333333331</v>
      </c>
      <c r="J186" s="47" t="str">
        <f t="shared" si="63"/>
        <v>LindfieldU7 Bucks</v>
      </c>
      <c r="K186" s="47" t="str">
        <f t="shared" si="64"/>
        <v>WahroongaU7 Gold</v>
      </c>
      <c r="L186" s="19" t="str">
        <f t="shared" si="3"/>
        <v>LindfieldU7 Bucks V WahroongaU7 Gold</v>
      </c>
      <c r="M186" s="19">
        <f t="shared" si="4"/>
        <v>1</v>
      </c>
      <c r="N186" s="48" t="s">
        <v>370</v>
      </c>
      <c r="O186" s="49" t="str">
        <f t="shared" si="68"/>
        <v>LindfieldRound 13</v>
      </c>
      <c r="P186" s="49" t="str">
        <f t="shared" si="69"/>
        <v>WahroongaRound 13</v>
      </c>
    </row>
    <row r="187" spans="1:16" ht="13.5" customHeight="1" x14ac:dyDescent="0.2">
      <c r="A187" s="104"/>
      <c r="B187" s="101" t="str">
        <f t="shared" si="70"/>
        <v>Round 13</v>
      </c>
      <c r="C187" s="44"/>
      <c r="D187" s="14" t="s">
        <v>16</v>
      </c>
      <c r="E187" s="22" t="s">
        <v>250</v>
      </c>
      <c r="F187" s="17" t="s">
        <v>22</v>
      </c>
      <c r="G187" s="19" t="s">
        <v>245</v>
      </c>
      <c r="H187" s="45" t="s">
        <v>351</v>
      </c>
      <c r="I187" s="46">
        <v>0.33333333333333331</v>
      </c>
      <c r="J187" s="47" t="str">
        <f t="shared" si="63"/>
        <v>LindfieldU7 Stags</v>
      </c>
      <c r="K187" s="47" t="str">
        <f t="shared" si="64"/>
        <v>WahroongaU7 Blue</v>
      </c>
      <c r="L187" s="19" t="str">
        <f t="shared" si="3"/>
        <v>LindfieldU7 Stags V WahroongaU7 Blue</v>
      </c>
      <c r="M187" s="19">
        <f t="shared" si="4"/>
        <v>1</v>
      </c>
      <c r="N187" s="48" t="s">
        <v>370</v>
      </c>
      <c r="O187" s="49" t="str">
        <f t="shared" si="68"/>
        <v>LindfieldRound 13</v>
      </c>
      <c r="P187" s="49" t="str">
        <f t="shared" si="69"/>
        <v>WahroongaRound 13</v>
      </c>
    </row>
    <row r="188" spans="1:16" ht="13.5" customHeight="1" x14ac:dyDescent="0.2">
      <c r="A188" s="104"/>
      <c r="B188" s="101" t="str">
        <f t="shared" si="70"/>
        <v>Round 13</v>
      </c>
      <c r="C188" s="44"/>
      <c r="D188" s="14" t="s">
        <v>16</v>
      </c>
      <c r="E188" s="19" t="s">
        <v>416</v>
      </c>
      <c r="F188" s="9" t="s">
        <v>26</v>
      </c>
      <c r="G188" s="19" t="s">
        <v>247</v>
      </c>
      <c r="H188" s="45" t="s">
        <v>308</v>
      </c>
      <c r="I188" s="46">
        <v>0.33333333333333331</v>
      </c>
      <c r="J188" s="47" t="str">
        <f t="shared" si="63"/>
        <v>LindfieldU7 Elks</v>
      </c>
      <c r="K188" s="47" t="str">
        <f t="shared" si="64"/>
        <v>MosmanU7 Stingrays</v>
      </c>
      <c r="L188" s="19" t="str">
        <f t="shared" si="3"/>
        <v>LindfieldU7 Elks V MosmanU7 Stingrays</v>
      </c>
      <c r="M188" s="19">
        <f t="shared" si="4"/>
        <v>1</v>
      </c>
      <c r="N188" s="48" t="s">
        <v>370</v>
      </c>
      <c r="O188" s="49" t="str">
        <f t="shared" si="68"/>
        <v>LindfieldRound 13</v>
      </c>
      <c r="P188" s="49" t="str">
        <f t="shared" si="69"/>
        <v>MosmanRound 13</v>
      </c>
    </row>
    <row r="189" spans="1:16" ht="13.5" customHeight="1" x14ac:dyDescent="0.2">
      <c r="A189" s="104"/>
      <c r="B189" s="101" t="str">
        <f t="shared" si="70"/>
        <v>Round 13</v>
      </c>
      <c r="C189" s="44"/>
      <c r="D189" s="15" t="s">
        <v>18</v>
      </c>
      <c r="E189" s="19" t="s">
        <v>253</v>
      </c>
      <c r="F189" s="9" t="s">
        <v>26</v>
      </c>
      <c r="G189" s="19" t="s">
        <v>246</v>
      </c>
      <c r="H189" s="45" t="s">
        <v>339</v>
      </c>
      <c r="I189" s="46">
        <v>0.33333333333333331</v>
      </c>
      <c r="J189" s="47" t="str">
        <f t="shared" si="63"/>
        <v>RosevilleU7 Cyclones</v>
      </c>
      <c r="K189" s="47" t="str">
        <f t="shared" si="64"/>
        <v>MosmanU7 Sharks</v>
      </c>
      <c r="L189" s="19" t="str">
        <f t="shared" si="3"/>
        <v>RosevilleU7 Cyclones V MosmanU7 Sharks</v>
      </c>
      <c r="M189" s="19">
        <f t="shared" si="4"/>
        <v>1</v>
      </c>
      <c r="N189" s="48" t="s">
        <v>370</v>
      </c>
      <c r="O189" s="49" t="str">
        <f t="shared" si="68"/>
        <v>RosevilleRound 13</v>
      </c>
      <c r="P189" s="49" t="str">
        <f t="shared" si="69"/>
        <v>MosmanRound 13</v>
      </c>
    </row>
    <row r="190" spans="1:16" ht="13.5" customHeight="1" x14ac:dyDescent="0.2">
      <c r="A190" s="104"/>
      <c r="B190" s="101" t="str">
        <f t="shared" si="70"/>
        <v>Round 13</v>
      </c>
      <c r="C190" s="44"/>
      <c r="D190" s="7" t="s">
        <v>8</v>
      </c>
      <c r="E190" s="19" t="s">
        <v>252</v>
      </c>
      <c r="F190" s="18" t="s">
        <v>28</v>
      </c>
      <c r="G190" s="19" t="s">
        <v>252</v>
      </c>
      <c r="H190" s="45" t="s">
        <v>340</v>
      </c>
      <c r="I190" s="46">
        <v>0.33333333333333331</v>
      </c>
      <c r="J190" s="47" t="str">
        <f t="shared" si="63"/>
        <v>ChatswoodU7 Black</v>
      </c>
      <c r="K190" s="47" t="str">
        <f t="shared" si="64"/>
        <v>Norths PiratesU7 Black</v>
      </c>
      <c r="L190" s="19" t="str">
        <f>J190&amp; "V" &amp;K190</f>
        <v>ChatswoodU7 BlackVNorths PiratesU7 Black</v>
      </c>
      <c r="M190" s="19">
        <f t="shared" si="4"/>
        <v>1</v>
      </c>
      <c r="N190" s="48"/>
      <c r="O190" s="49"/>
      <c r="P190" s="49"/>
    </row>
    <row r="191" spans="1:16" ht="13.5" customHeight="1" x14ac:dyDescent="0.2">
      <c r="A191" s="104"/>
      <c r="B191" s="101" t="str">
        <f>B189</f>
        <v>Round 13</v>
      </c>
      <c r="C191" s="44"/>
      <c r="D191" s="13" t="s">
        <v>20</v>
      </c>
      <c r="E191" s="19" t="s">
        <v>238</v>
      </c>
      <c r="F191" s="9" t="s">
        <v>26</v>
      </c>
      <c r="G191" s="19" t="s">
        <v>244</v>
      </c>
      <c r="H191" s="45" t="s">
        <v>321</v>
      </c>
      <c r="I191" s="46">
        <v>0.33333333333333331</v>
      </c>
      <c r="J191" s="47" t="str">
        <f t="shared" si="63"/>
        <v>St IvesU7 Gold</v>
      </c>
      <c r="K191" s="47" t="str">
        <f t="shared" si="64"/>
        <v>MosmanU7 Dolphins</v>
      </c>
      <c r="L191" s="19" t="str">
        <f t="shared" ref="L191:L203" si="71">J191&amp;" V " &amp; K191</f>
        <v>St IvesU7 Gold V MosmanU7 Dolphins</v>
      </c>
      <c r="M191" s="19">
        <f t="shared" si="4"/>
        <v>1</v>
      </c>
      <c r="N191" s="48" t="s">
        <v>370</v>
      </c>
      <c r="O191" s="49" t="str">
        <f t="shared" ref="O191:O196" si="72">D191&amp;B191</f>
        <v>St IvesRound 13</v>
      </c>
      <c r="P191" s="49" t="str">
        <f t="shared" ref="P191:P196" si="73">F191&amp;B191</f>
        <v>MosmanRound 13</v>
      </c>
    </row>
    <row r="192" spans="1:16" ht="13.5" customHeight="1" x14ac:dyDescent="0.2">
      <c r="A192" s="104"/>
      <c r="B192" s="101" t="str">
        <f t="shared" ref="B192:B196" si="74">B191</f>
        <v>Round 13</v>
      </c>
      <c r="C192" s="44"/>
      <c r="D192" s="13" t="s">
        <v>20</v>
      </c>
      <c r="E192" s="19" t="s">
        <v>366</v>
      </c>
      <c r="F192" s="9" t="s">
        <v>26</v>
      </c>
      <c r="G192" s="19" t="s">
        <v>418</v>
      </c>
      <c r="H192" s="45" t="s">
        <v>430</v>
      </c>
      <c r="I192" s="46">
        <v>0.33333333333333331</v>
      </c>
      <c r="J192" s="47" t="str">
        <f t="shared" si="63"/>
        <v>St IvesU7 Blues</v>
      </c>
      <c r="K192" s="47" t="str">
        <f t="shared" si="64"/>
        <v>MosmanU7 Marlins</v>
      </c>
      <c r="L192" s="19" t="str">
        <f t="shared" si="71"/>
        <v>St IvesU7 Blues V MosmanU7 Marlins</v>
      </c>
      <c r="M192" s="19">
        <f t="shared" si="4"/>
        <v>1</v>
      </c>
      <c r="N192" s="48" t="s">
        <v>370</v>
      </c>
      <c r="O192" s="49" t="str">
        <f t="shared" si="72"/>
        <v>St IvesRound 13</v>
      </c>
      <c r="P192" s="49" t="str">
        <f t="shared" si="73"/>
        <v>MosmanRound 13</v>
      </c>
    </row>
    <row r="193" spans="1:16" ht="13.5" customHeight="1" x14ac:dyDescent="0.2">
      <c r="A193" s="104"/>
      <c r="B193" s="101" t="str">
        <f t="shared" si="74"/>
        <v>Round 13</v>
      </c>
      <c r="C193" s="44">
        <v>43331</v>
      </c>
      <c r="D193" s="11" t="s">
        <v>14</v>
      </c>
      <c r="E193" s="19" t="s">
        <v>238</v>
      </c>
      <c r="F193" s="12" t="s">
        <v>12</v>
      </c>
      <c r="G193" s="19" t="s">
        <v>365</v>
      </c>
      <c r="H193" s="45" t="s">
        <v>317</v>
      </c>
      <c r="I193" s="46">
        <v>0.375</v>
      </c>
      <c r="J193" s="47" t="str">
        <f t="shared" si="63"/>
        <v>Lane CoveU7 Gold</v>
      </c>
      <c r="K193" s="47" t="str">
        <f t="shared" si="64"/>
        <v>KWPU7 blue</v>
      </c>
      <c r="L193" s="19" t="str">
        <f t="shared" si="71"/>
        <v>Lane CoveU7 Gold V KWPU7 blue</v>
      </c>
      <c r="M193" s="19">
        <f t="shared" si="4"/>
        <v>1</v>
      </c>
      <c r="N193" s="47" t="s">
        <v>382</v>
      </c>
      <c r="O193" s="49" t="str">
        <f t="shared" si="72"/>
        <v>Lane CoveRound 13</v>
      </c>
      <c r="P193" s="49" t="str">
        <f t="shared" si="73"/>
        <v>KWPRound 13</v>
      </c>
    </row>
    <row r="194" spans="1:16" ht="13.5" customHeight="1" x14ac:dyDescent="0.2">
      <c r="A194" s="104"/>
      <c r="B194" s="101" t="str">
        <f t="shared" si="74"/>
        <v>Round 13</v>
      </c>
      <c r="C194" s="44"/>
      <c r="D194" s="11" t="s">
        <v>14</v>
      </c>
      <c r="E194" s="19" t="s">
        <v>245</v>
      </c>
      <c r="F194" s="12" t="s">
        <v>12</v>
      </c>
      <c r="G194" s="19" t="s">
        <v>238</v>
      </c>
      <c r="H194" s="45" t="s">
        <v>320</v>
      </c>
      <c r="I194" s="46">
        <v>0.375</v>
      </c>
      <c r="J194" s="47" t="str">
        <f t="shared" si="63"/>
        <v>Lane CoveU7 Blue</v>
      </c>
      <c r="K194" s="47" t="str">
        <f t="shared" si="64"/>
        <v>KWPU7 Gold</v>
      </c>
      <c r="L194" s="19" t="str">
        <f t="shared" si="71"/>
        <v>Lane CoveU7 Blue V KWPU7 Gold</v>
      </c>
      <c r="M194" s="19">
        <f t="shared" si="4"/>
        <v>1</v>
      </c>
      <c r="N194" s="47" t="s">
        <v>382</v>
      </c>
      <c r="O194" s="49" t="str">
        <f t="shared" si="72"/>
        <v>Lane CoveRound 13</v>
      </c>
      <c r="P194" s="49" t="str">
        <f t="shared" si="73"/>
        <v>KWPRound 13</v>
      </c>
    </row>
    <row r="195" spans="1:16" ht="13.5" customHeight="1" x14ac:dyDescent="0.2">
      <c r="A195" s="104"/>
      <c r="B195" s="101" t="str">
        <f t="shared" si="74"/>
        <v>Round 13</v>
      </c>
      <c r="C195" s="44"/>
      <c r="D195" s="10" t="s">
        <v>10</v>
      </c>
      <c r="E195" s="19" t="s">
        <v>248</v>
      </c>
      <c r="F195" s="9" t="s">
        <v>26</v>
      </c>
      <c r="G195" s="19" t="s">
        <v>242</v>
      </c>
      <c r="H195" s="45" t="s">
        <v>346</v>
      </c>
      <c r="I195" s="46">
        <v>0.33333333333333331</v>
      </c>
      <c r="J195" s="47" t="str">
        <f t="shared" si="63"/>
        <v>HornsbyU7 Red</v>
      </c>
      <c r="K195" s="47" t="str">
        <f t="shared" si="64"/>
        <v>MosmanU7 Whales</v>
      </c>
      <c r="L195" s="19" t="str">
        <f t="shared" si="71"/>
        <v>HornsbyU7 Red V MosmanU7 Whales</v>
      </c>
      <c r="M195" s="19">
        <f t="shared" si="4"/>
        <v>1</v>
      </c>
      <c r="N195" s="47" t="s">
        <v>382</v>
      </c>
      <c r="O195" s="49" t="str">
        <f t="shared" si="72"/>
        <v>HornsbyRound 13</v>
      </c>
      <c r="P195" s="49" t="str">
        <f t="shared" si="73"/>
        <v>MosmanRound 13</v>
      </c>
    </row>
    <row r="196" spans="1:16" ht="13.5" customHeight="1" x14ac:dyDescent="0.2">
      <c r="A196" s="104"/>
      <c r="B196" s="101" t="str">
        <f t="shared" si="74"/>
        <v>Round 13</v>
      </c>
      <c r="C196" s="44"/>
      <c r="D196" s="10" t="s">
        <v>10</v>
      </c>
      <c r="E196" s="19" t="s">
        <v>252</v>
      </c>
      <c r="F196" s="17" t="s">
        <v>22</v>
      </c>
      <c r="G196" s="19" t="s">
        <v>248</v>
      </c>
      <c r="H196" s="45" t="s">
        <v>450</v>
      </c>
      <c r="I196" s="46">
        <v>0.33333333333333331</v>
      </c>
      <c r="J196" s="47" t="str">
        <f t="shared" si="63"/>
        <v>HornsbyU7 Black</v>
      </c>
      <c r="K196" s="47" t="str">
        <f t="shared" si="64"/>
        <v>WahroongaU7 Red</v>
      </c>
      <c r="L196" s="19" t="str">
        <f t="shared" si="71"/>
        <v>HornsbyU7 Black V WahroongaU7 Red</v>
      </c>
      <c r="M196" s="19">
        <f t="shared" si="4"/>
        <v>1</v>
      </c>
      <c r="N196" s="47" t="s">
        <v>382</v>
      </c>
      <c r="O196" s="49" t="str">
        <f t="shared" si="72"/>
        <v>HornsbyRound 13</v>
      </c>
      <c r="P196" s="49" t="str">
        <f t="shared" si="73"/>
        <v>WahroongaRound 13</v>
      </c>
    </row>
    <row r="197" spans="1:16" ht="13.5" customHeight="1" x14ac:dyDescent="0.2">
      <c r="A197" s="104" t="s">
        <v>354</v>
      </c>
      <c r="B197" s="101" t="str">
        <f>A197</f>
        <v>Round 14</v>
      </c>
      <c r="C197" s="44">
        <f>C183+7</f>
        <v>43337</v>
      </c>
      <c r="D197" s="9" t="s">
        <v>26</v>
      </c>
      <c r="E197" s="19" t="s">
        <v>244</v>
      </c>
      <c r="F197" s="10" t="s">
        <v>10</v>
      </c>
      <c r="G197" s="19" t="s">
        <v>248</v>
      </c>
      <c r="H197" s="45" t="s">
        <v>249</v>
      </c>
      <c r="I197" s="46">
        <v>0.33333333333333331</v>
      </c>
      <c r="J197" s="47" t="e">
        <f t="shared" ref="J197:K197" si="75">#REF!&amp;#REF!</f>
        <v>#REF!</v>
      </c>
      <c r="K197" s="47" t="e">
        <f t="shared" si="75"/>
        <v>#REF!</v>
      </c>
      <c r="L197" s="19" t="e">
        <f t="shared" si="71"/>
        <v>#REF!</v>
      </c>
      <c r="M197" s="19">
        <f t="shared" si="4"/>
        <v>0</v>
      </c>
      <c r="N197" s="48" t="s">
        <v>370</v>
      </c>
      <c r="O197" s="49" t="e">
        <f t="shared" ref="O197:O203" si="76">#REF!&amp;B197</f>
        <v>#REF!</v>
      </c>
      <c r="P197" s="49" t="e">
        <f t="shared" ref="P197:P203" si="77">#REF!&amp;B197</f>
        <v>#REF!</v>
      </c>
    </row>
    <row r="198" spans="1:16" ht="13.5" customHeight="1" x14ac:dyDescent="0.2">
      <c r="A198" s="104"/>
      <c r="B198" s="101" t="str">
        <f t="shared" ref="B198:B204" si="78">B197</f>
        <v>Round 14</v>
      </c>
      <c r="C198" s="44"/>
      <c r="D198" s="9" t="s">
        <v>26</v>
      </c>
      <c r="E198" s="19" t="s">
        <v>246</v>
      </c>
      <c r="F198" s="11" t="s">
        <v>14</v>
      </c>
      <c r="G198" s="19" t="s">
        <v>245</v>
      </c>
      <c r="H198" s="45" t="s">
        <v>221</v>
      </c>
      <c r="I198" s="46">
        <v>0.3611111111111111</v>
      </c>
      <c r="J198" s="47" t="e">
        <f t="shared" ref="J198:K198" si="79">#REF!&amp;#REF!</f>
        <v>#REF!</v>
      </c>
      <c r="K198" s="47" t="e">
        <f t="shared" si="79"/>
        <v>#REF!</v>
      </c>
      <c r="L198" s="19" t="e">
        <f t="shared" si="71"/>
        <v>#REF!</v>
      </c>
      <c r="M198" s="19">
        <f t="shared" si="4"/>
        <v>0</v>
      </c>
      <c r="N198" s="48" t="s">
        <v>370</v>
      </c>
      <c r="O198" s="49" t="e">
        <f t="shared" si="76"/>
        <v>#REF!</v>
      </c>
      <c r="P198" s="49" t="e">
        <f t="shared" si="77"/>
        <v>#REF!</v>
      </c>
    </row>
    <row r="199" spans="1:16" ht="13.5" customHeight="1" x14ac:dyDescent="0.2">
      <c r="A199" s="104"/>
      <c r="B199" s="101" t="str">
        <f t="shared" si="78"/>
        <v>Round 14</v>
      </c>
      <c r="C199" s="44"/>
      <c r="D199" s="9" t="s">
        <v>26</v>
      </c>
      <c r="E199" s="19" t="s">
        <v>247</v>
      </c>
      <c r="F199" s="15" t="s">
        <v>18</v>
      </c>
      <c r="G199" s="19" t="s">
        <v>253</v>
      </c>
      <c r="H199" s="45" t="s">
        <v>224</v>
      </c>
      <c r="I199" s="46">
        <v>0.3611111111111111</v>
      </c>
      <c r="J199" s="47" t="e">
        <f t="shared" ref="J199:K199" si="80">#REF!&amp;#REF!</f>
        <v>#REF!</v>
      </c>
      <c r="K199" s="47" t="e">
        <f t="shared" si="80"/>
        <v>#REF!</v>
      </c>
      <c r="L199" s="19" t="e">
        <f t="shared" si="71"/>
        <v>#REF!</v>
      </c>
      <c r="M199" s="19">
        <f t="shared" si="4"/>
        <v>0</v>
      </c>
      <c r="N199" s="48" t="s">
        <v>370</v>
      </c>
      <c r="O199" s="49" t="e">
        <f t="shared" si="76"/>
        <v>#REF!</v>
      </c>
      <c r="P199" s="49" t="e">
        <f t="shared" si="77"/>
        <v>#REF!</v>
      </c>
    </row>
    <row r="200" spans="1:16" ht="13.5" customHeight="1" x14ac:dyDescent="0.2">
      <c r="A200" s="104"/>
      <c r="B200" s="101" t="str">
        <f t="shared" si="78"/>
        <v>Round 14</v>
      </c>
      <c r="C200" s="44"/>
      <c r="D200" s="9" t="s">
        <v>26</v>
      </c>
      <c r="E200" s="19" t="s">
        <v>242</v>
      </c>
      <c r="F200" s="13" t="s">
        <v>20</v>
      </c>
      <c r="G200" s="19" t="s">
        <v>238</v>
      </c>
      <c r="H200" s="45" t="s">
        <v>226</v>
      </c>
      <c r="I200" s="46">
        <v>0.3611111111111111</v>
      </c>
      <c r="J200" s="47" t="e">
        <f t="shared" ref="J200:K200" si="81">#REF!&amp;#REF!</f>
        <v>#REF!</v>
      </c>
      <c r="K200" s="47" t="e">
        <f t="shared" si="81"/>
        <v>#REF!</v>
      </c>
      <c r="L200" s="19" t="e">
        <f t="shared" si="71"/>
        <v>#REF!</v>
      </c>
      <c r="M200" s="19">
        <f t="shared" si="4"/>
        <v>0</v>
      </c>
      <c r="N200" s="48" t="s">
        <v>370</v>
      </c>
      <c r="O200" s="49" t="e">
        <f t="shared" si="76"/>
        <v>#REF!</v>
      </c>
      <c r="P200" s="49" t="e">
        <f t="shared" si="77"/>
        <v>#REF!</v>
      </c>
    </row>
    <row r="201" spans="1:16" ht="13.5" customHeight="1" x14ac:dyDescent="0.2">
      <c r="A201" s="104"/>
      <c r="B201" s="101" t="str">
        <f t="shared" si="78"/>
        <v>Round 14</v>
      </c>
      <c r="C201" s="44"/>
      <c r="D201" s="9" t="s">
        <v>26</v>
      </c>
      <c r="E201" s="19" t="s">
        <v>418</v>
      </c>
      <c r="F201" s="16" t="s">
        <v>24</v>
      </c>
      <c r="G201" s="19" t="s">
        <v>417</v>
      </c>
      <c r="H201" s="45" t="s">
        <v>249</v>
      </c>
      <c r="I201" s="46">
        <v>0.3611111111111111</v>
      </c>
      <c r="J201" s="47" t="e">
        <f t="shared" ref="J201:K201" si="82">#REF!&amp;#REF!</f>
        <v>#REF!</v>
      </c>
      <c r="K201" s="47" t="e">
        <f t="shared" si="82"/>
        <v>#REF!</v>
      </c>
      <c r="L201" s="19" t="e">
        <f t="shared" si="71"/>
        <v>#REF!</v>
      </c>
      <c r="M201" s="19">
        <f t="shared" si="4"/>
        <v>0</v>
      </c>
      <c r="N201" s="48" t="s">
        <v>370</v>
      </c>
      <c r="O201" s="49" t="e">
        <f t="shared" si="76"/>
        <v>#REF!</v>
      </c>
      <c r="P201" s="49" t="e">
        <f t="shared" si="77"/>
        <v>#REF!</v>
      </c>
    </row>
    <row r="202" spans="1:16" ht="13.5" customHeight="1" x14ac:dyDescent="0.2">
      <c r="A202" s="104"/>
      <c r="B202" s="101" t="str">
        <f t="shared" si="78"/>
        <v>Round 14</v>
      </c>
      <c r="C202" s="44"/>
      <c r="D202" s="7" t="s">
        <v>8</v>
      </c>
      <c r="E202" s="19" t="s">
        <v>238</v>
      </c>
      <c r="F202" s="14" t="s">
        <v>16</v>
      </c>
      <c r="G202" s="19" t="s">
        <v>416</v>
      </c>
      <c r="H202" s="45" t="s">
        <v>298</v>
      </c>
      <c r="I202" s="46">
        <v>0.33333333333333331</v>
      </c>
      <c r="J202" s="47" t="e">
        <f t="shared" ref="J202:K202" si="83">#REF!&amp;#REF!</f>
        <v>#REF!</v>
      </c>
      <c r="K202" s="47" t="e">
        <f t="shared" si="83"/>
        <v>#REF!</v>
      </c>
      <c r="L202" s="19" t="e">
        <f t="shared" si="71"/>
        <v>#REF!</v>
      </c>
      <c r="M202" s="19">
        <f t="shared" si="4"/>
        <v>0</v>
      </c>
      <c r="N202" s="48" t="s">
        <v>370</v>
      </c>
      <c r="O202" s="49" t="e">
        <f t="shared" si="76"/>
        <v>#REF!</v>
      </c>
      <c r="P202" s="49" t="e">
        <f t="shared" si="77"/>
        <v>#REF!</v>
      </c>
    </row>
    <row r="203" spans="1:16" ht="13.5" customHeight="1" x14ac:dyDescent="0.2">
      <c r="A203" s="104"/>
      <c r="B203" s="101" t="str">
        <f t="shared" si="78"/>
        <v>Round 14</v>
      </c>
      <c r="C203" s="44"/>
      <c r="D203" s="7" t="s">
        <v>8</v>
      </c>
      <c r="E203" s="22" t="s">
        <v>297</v>
      </c>
      <c r="F203" s="14" t="s">
        <v>16</v>
      </c>
      <c r="G203" s="19" t="s">
        <v>243</v>
      </c>
      <c r="H203" s="45" t="s">
        <v>334</v>
      </c>
      <c r="I203" s="46">
        <v>0.33333333333333331</v>
      </c>
      <c r="J203" s="47" t="e">
        <f t="shared" ref="J203:K203" si="84">#REF!&amp;#REF!</f>
        <v>#REF!</v>
      </c>
      <c r="K203" s="47" t="e">
        <f t="shared" si="84"/>
        <v>#REF!</v>
      </c>
      <c r="L203" s="19" t="e">
        <f t="shared" si="71"/>
        <v>#REF!</v>
      </c>
      <c r="M203" s="19">
        <f t="shared" si="4"/>
        <v>0</v>
      </c>
      <c r="N203" s="48" t="s">
        <v>370</v>
      </c>
      <c r="O203" s="49" t="e">
        <f t="shared" si="76"/>
        <v>#REF!</v>
      </c>
      <c r="P203" s="49" t="e">
        <f t="shared" si="77"/>
        <v>#REF!</v>
      </c>
    </row>
    <row r="204" spans="1:16" ht="13.5" customHeight="1" x14ac:dyDescent="0.2">
      <c r="A204" s="104"/>
      <c r="B204" s="101" t="str">
        <f t="shared" si="78"/>
        <v>Round 14</v>
      </c>
      <c r="C204" s="44"/>
      <c r="D204" s="7" t="s">
        <v>8</v>
      </c>
      <c r="E204" s="19" t="s">
        <v>252</v>
      </c>
      <c r="F204" s="11" t="s">
        <v>14</v>
      </c>
      <c r="G204" s="19" t="s">
        <v>238</v>
      </c>
      <c r="H204" s="45" t="s">
        <v>295</v>
      </c>
      <c r="I204" s="46">
        <v>0.3611111111111111</v>
      </c>
      <c r="J204" s="47" t="e">
        <f t="shared" ref="J204:K204" si="85">#REF!&amp;#REF!</f>
        <v>#REF!</v>
      </c>
      <c r="K204" s="47" t="e">
        <f t="shared" si="85"/>
        <v>#REF!</v>
      </c>
      <c r="L204" s="19" t="e">
        <f>J204&amp; "V" &amp;K204</f>
        <v>#REF!</v>
      </c>
      <c r="M204" s="19">
        <f t="shared" si="4"/>
        <v>0</v>
      </c>
      <c r="N204" s="48"/>
      <c r="O204" s="49"/>
      <c r="P204" s="49"/>
    </row>
    <row r="205" spans="1:16" ht="13.5" customHeight="1" x14ac:dyDescent="0.2">
      <c r="A205" s="104"/>
      <c r="B205" s="101" t="str">
        <f>B203</f>
        <v>Round 14</v>
      </c>
      <c r="C205" s="44"/>
      <c r="D205" s="18" t="s">
        <v>28</v>
      </c>
      <c r="E205" s="19" t="s">
        <v>367</v>
      </c>
      <c r="F205" s="16" t="s">
        <v>24</v>
      </c>
      <c r="G205" s="19" t="s">
        <v>237</v>
      </c>
      <c r="H205" s="45" t="s">
        <v>230</v>
      </c>
      <c r="I205" s="46">
        <v>0.3611111111111111</v>
      </c>
      <c r="J205" s="47" t="e">
        <f t="shared" ref="J205:K205" si="86">#REF!&amp;#REF!</f>
        <v>#REF!</v>
      </c>
      <c r="K205" s="47" t="e">
        <f t="shared" si="86"/>
        <v>#REF!</v>
      </c>
      <c r="L205" s="19" t="e">
        <f t="shared" ref="L205:L210" si="87">J205&amp;" V " &amp; K205</f>
        <v>#REF!</v>
      </c>
      <c r="M205" s="19">
        <f t="shared" si="4"/>
        <v>0</v>
      </c>
      <c r="N205" s="48" t="s">
        <v>370</v>
      </c>
      <c r="O205" s="49" t="e">
        <f t="shared" ref="O205:O210" si="88">#REF!&amp;B205</f>
        <v>#REF!</v>
      </c>
      <c r="P205" s="49" t="e">
        <f t="shared" ref="P205:P210" si="89">#REF!&amp;B205</f>
        <v>#REF!</v>
      </c>
    </row>
    <row r="206" spans="1:16" ht="13.5" customHeight="1" x14ac:dyDescent="0.2">
      <c r="A206" s="104"/>
      <c r="B206" s="101" t="str">
        <f t="shared" ref="B206:B210" si="90">B205</f>
        <v>Round 14</v>
      </c>
      <c r="C206" s="44"/>
      <c r="D206" s="18" t="s">
        <v>28</v>
      </c>
      <c r="E206" s="19" t="s">
        <v>252</v>
      </c>
      <c r="F206" s="16" t="s">
        <v>24</v>
      </c>
      <c r="G206" s="19" t="s">
        <v>240</v>
      </c>
      <c r="H206" s="45" t="s">
        <v>251</v>
      </c>
      <c r="I206" s="46">
        <v>0.33333333333333331</v>
      </c>
      <c r="J206" s="47" t="e">
        <f t="shared" ref="J206:K206" si="91">#REF!&amp;#REF!</f>
        <v>#REF!</v>
      </c>
      <c r="K206" s="47" t="e">
        <f t="shared" si="91"/>
        <v>#REF!</v>
      </c>
      <c r="L206" s="19" t="e">
        <f t="shared" si="87"/>
        <v>#REF!</v>
      </c>
      <c r="M206" s="19">
        <f t="shared" si="4"/>
        <v>0</v>
      </c>
      <c r="N206" s="48" t="s">
        <v>370</v>
      </c>
      <c r="O206" s="49" t="e">
        <f t="shared" si="88"/>
        <v>#REF!</v>
      </c>
      <c r="P206" s="49" t="e">
        <f t="shared" si="89"/>
        <v>#REF!</v>
      </c>
    </row>
    <row r="207" spans="1:16" ht="13.5" customHeight="1" x14ac:dyDescent="0.2">
      <c r="A207" s="104"/>
      <c r="B207" s="101" t="str">
        <f t="shared" si="90"/>
        <v>Round 14</v>
      </c>
      <c r="C207" s="19"/>
      <c r="D207" s="13" t="s">
        <v>20</v>
      </c>
      <c r="E207" s="19" t="s">
        <v>366</v>
      </c>
      <c r="F207" s="14" t="s">
        <v>16</v>
      </c>
      <c r="G207" s="22" t="s">
        <v>250</v>
      </c>
      <c r="H207" s="45" t="s">
        <v>461</v>
      </c>
      <c r="I207" s="46">
        <v>0.33333333333333331</v>
      </c>
      <c r="J207" s="47" t="e">
        <f t="shared" ref="J207:K207" si="92">#REF!&amp;#REF!</f>
        <v>#REF!</v>
      </c>
      <c r="K207" s="47" t="e">
        <f t="shared" si="92"/>
        <v>#REF!</v>
      </c>
      <c r="L207" s="19" t="e">
        <f t="shared" si="87"/>
        <v>#REF!</v>
      </c>
      <c r="M207" s="19">
        <f t="shared" si="4"/>
        <v>0</v>
      </c>
      <c r="N207" s="47" t="s">
        <v>382</v>
      </c>
      <c r="O207" s="49" t="e">
        <f t="shared" si="88"/>
        <v>#REF!</v>
      </c>
      <c r="P207" s="49" t="e">
        <f t="shared" si="89"/>
        <v>#REF!</v>
      </c>
    </row>
    <row r="208" spans="1:16" ht="13.5" customHeight="1" x14ac:dyDescent="0.2">
      <c r="A208" s="104"/>
      <c r="B208" s="101" t="str">
        <f t="shared" si="90"/>
        <v>Round 14</v>
      </c>
      <c r="C208" s="44">
        <f>C197+1</f>
        <v>43338</v>
      </c>
      <c r="D208" s="17" t="s">
        <v>22</v>
      </c>
      <c r="E208" s="19" t="s">
        <v>248</v>
      </c>
      <c r="F208" s="10" t="s">
        <v>10</v>
      </c>
      <c r="G208" s="19" t="s">
        <v>252</v>
      </c>
      <c r="H208" s="45" t="s">
        <v>313</v>
      </c>
      <c r="I208" s="46">
        <v>0.3611111111111111</v>
      </c>
      <c r="J208" s="47" t="e">
        <f t="shared" ref="J208:K208" si="93">#REF!&amp;#REF!</f>
        <v>#REF!</v>
      </c>
      <c r="K208" s="47" t="e">
        <f t="shared" si="93"/>
        <v>#REF!</v>
      </c>
      <c r="L208" s="19" t="e">
        <f t="shared" si="87"/>
        <v>#REF!</v>
      </c>
      <c r="M208" s="19">
        <f t="shared" si="4"/>
        <v>0</v>
      </c>
      <c r="N208" s="47" t="s">
        <v>382</v>
      </c>
      <c r="O208" s="49" t="e">
        <f t="shared" si="88"/>
        <v>#REF!</v>
      </c>
      <c r="P208" s="49" t="e">
        <f t="shared" si="89"/>
        <v>#REF!</v>
      </c>
    </row>
    <row r="209" spans="1:30" ht="13.5" customHeight="1" x14ac:dyDescent="0.2">
      <c r="A209" s="104"/>
      <c r="B209" s="101" t="str">
        <f t="shared" si="90"/>
        <v>Round 14</v>
      </c>
      <c r="C209" s="44"/>
      <c r="D209" s="17" t="s">
        <v>22</v>
      </c>
      <c r="E209" s="19" t="s">
        <v>238</v>
      </c>
      <c r="F209" s="12" t="s">
        <v>12</v>
      </c>
      <c r="G209" s="19" t="s">
        <v>365</v>
      </c>
      <c r="H209" s="45" t="s">
        <v>314</v>
      </c>
      <c r="I209" s="46">
        <v>0.3611111111111111</v>
      </c>
      <c r="J209" s="47" t="e">
        <f t="shared" ref="J209:K209" si="94">#REF!&amp;#REF!</f>
        <v>#REF!</v>
      </c>
      <c r="K209" s="47" t="e">
        <f t="shared" si="94"/>
        <v>#REF!</v>
      </c>
      <c r="L209" s="19" t="e">
        <f t="shared" si="87"/>
        <v>#REF!</v>
      </c>
      <c r="M209" s="19">
        <f t="shared" si="4"/>
        <v>0</v>
      </c>
      <c r="N209" s="47" t="s">
        <v>382</v>
      </c>
      <c r="O209" s="49" t="e">
        <f t="shared" si="88"/>
        <v>#REF!</v>
      </c>
      <c r="P209" s="49" t="e">
        <f t="shared" si="89"/>
        <v>#REF!</v>
      </c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</row>
    <row r="210" spans="1:30" ht="13.5" customHeight="1" x14ac:dyDescent="0.2">
      <c r="A210" s="104"/>
      <c r="B210" s="101" t="str">
        <f t="shared" si="90"/>
        <v>Round 14</v>
      </c>
      <c r="C210" s="44"/>
      <c r="D210" s="17" t="s">
        <v>22</v>
      </c>
      <c r="E210" s="19" t="s">
        <v>245</v>
      </c>
      <c r="F210" s="12" t="s">
        <v>12</v>
      </c>
      <c r="G210" s="19" t="s">
        <v>238</v>
      </c>
      <c r="H210" s="45" t="s">
        <v>315</v>
      </c>
      <c r="I210" s="46">
        <v>0.3611111111111111</v>
      </c>
      <c r="J210" s="47" t="e">
        <f t="shared" ref="J210:K210" si="95">#REF!&amp;#REF!</f>
        <v>#REF!</v>
      </c>
      <c r="K210" s="47" t="e">
        <f t="shared" si="95"/>
        <v>#REF!</v>
      </c>
      <c r="L210" s="19" t="e">
        <f t="shared" si="87"/>
        <v>#REF!</v>
      </c>
      <c r="M210" s="19">
        <f t="shared" si="4"/>
        <v>0</v>
      </c>
      <c r="N210" s="47" t="s">
        <v>382</v>
      </c>
      <c r="O210" s="49" t="e">
        <f t="shared" si="88"/>
        <v>#REF!</v>
      </c>
      <c r="P210" s="49" t="e">
        <f t="shared" si="89"/>
        <v>#REF!</v>
      </c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</row>
    <row r="211" spans="1:30" ht="13.5" customHeight="1" x14ac:dyDescent="0.2">
      <c r="A211" s="19"/>
      <c r="B211" s="101"/>
      <c r="C211" s="19"/>
      <c r="D211" s="19"/>
      <c r="E211" s="19"/>
      <c r="F211" s="19"/>
      <c r="G211" s="19"/>
      <c r="H211" s="19"/>
      <c r="I211" s="19"/>
      <c r="J211" s="22"/>
      <c r="K211" s="47"/>
      <c r="L211" s="19"/>
      <c r="M211" s="19"/>
      <c r="N211" s="22"/>
      <c r="O211" s="49"/>
      <c r="P211" s="49"/>
      <c r="Q211" s="49"/>
      <c r="R211" s="19"/>
      <c r="S211" s="19"/>
      <c r="T211" s="19"/>
      <c r="U211" s="19"/>
      <c r="V211" s="19"/>
      <c r="W211" s="19"/>
      <c r="X211" s="19"/>
      <c r="Y211" s="19"/>
      <c r="Z211" s="19"/>
      <c r="AA211" s="22"/>
      <c r="AB211" s="22"/>
      <c r="AC211" s="22"/>
      <c r="AD211" s="22"/>
    </row>
    <row r="212" spans="1:30" ht="13.5" customHeight="1" x14ac:dyDescent="0.2">
      <c r="A212" s="19"/>
      <c r="B212" s="101"/>
      <c r="C212" s="19"/>
      <c r="D212" s="19"/>
      <c r="E212" s="19"/>
      <c r="F212" s="19"/>
      <c r="G212" s="19"/>
      <c r="H212" s="19"/>
      <c r="I212" s="19"/>
      <c r="J212" s="22"/>
      <c r="K212" s="47"/>
      <c r="L212" s="19"/>
      <c r="M212" s="19"/>
      <c r="N212" s="22"/>
      <c r="O212" s="49"/>
      <c r="P212" s="49"/>
      <c r="Q212" s="49"/>
      <c r="R212" s="19"/>
      <c r="S212" s="19"/>
      <c r="T212" s="19"/>
      <c r="U212" s="19"/>
      <c r="V212" s="19"/>
      <c r="W212" s="19"/>
      <c r="X212" s="19"/>
      <c r="Y212" s="19"/>
      <c r="Z212" s="19"/>
      <c r="AA212" s="22"/>
      <c r="AB212" s="22"/>
      <c r="AC212" s="22"/>
      <c r="AD212" s="22"/>
    </row>
    <row r="213" spans="1:30" ht="13.5" customHeight="1" x14ac:dyDescent="0.2">
      <c r="A213" s="19"/>
      <c r="B213" s="101"/>
      <c r="C213" s="19"/>
      <c r="D213" s="19"/>
      <c r="E213" s="19"/>
      <c r="F213" s="19"/>
      <c r="G213" s="19"/>
      <c r="H213" s="19"/>
      <c r="I213" s="19"/>
      <c r="J213" s="22"/>
      <c r="K213" s="47"/>
      <c r="L213" s="19"/>
      <c r="M213" s="19"/>
      <c r="N213" s="22"/>
      <c r="O213" s="49"/>
      <c r="P213" s="49"/>
      <c r="Q213" s="49"/>
      <c r="R213" s="19"/>
      <c r="S213" s="19"/>
      <c r="T213" s="19"/>
      <c r="U213" s="19"/>
      <c r="V213" s="19"/>
      <c r="W213" s="19"/>
      <c r="X213" s="19"/>
      <c r="Y213" s="19"/>
      <c r="Z213" s="19"/>
      <c r="AA213" s="22"/>
      <c r="AB213" s="22"/>
      <c r="AC213" s="22"/>
      <c r="AD213" s="22"/>
    </row>
    <row r="214" spans="1:30" ht="13.5" customHeight="1" x14ac:dyDescent="0.2">
      <c r="A214" s="19"/>
      <c r="B214" s="101"/>
      <c r="C214" s="19"/>
      <c r="D214" s="19"/>
      <c r="E214" s="19"/>
      <c r="F214" s="19"/>
      <c r="G214" s="19"/>
      <c r="H214" s="19"/>
      <c r="I214" s="19"/>
      <c r="J214" s="22"/>
      <c r="K214" s="47"/>
      <c r="L214" s="19"/>
      <c r="M214" s="19"/>
      <c r="N214" s="22"/>
      <c r="O214" s="49"/>
      <c r="P214" s="49"/>
      <c r="Q214" s="49"/>
      <c r="R214" s="19"/>
      <c r="S214" s="19"/>
      <c r="T214" s="19"/>
      <c r="U214" s="19"/>
      <c r="V214" s="19"/>
      <c r="W214" s="19"/>
      <c r="X214" s="19"/>
      <c r="Y214" s="19"/>
      <c r="Z214" s="19"/>
      <c r="AA214" s="22"/>
      <c r="AB214" s="22"/>
      <c r="AC214" s="22"/>
      <c r="AD214" s="22"/>
    </row>
    <row r="215" spans="1:30" ht="13.5" customHeight="1" x14ac:dyDescent="0.2">
      <c r="A215" s="19"/>
      <c r="B215" s="101"/>
      <c r="C215" s="19"/>
      <c r="D215" s="19"/>
      <c r="E215" s="19"/>
      <c r="F215" s="19"/>
      <c r="G215" s="19"/>
      <c r="H215" s="19"/>
      <c r="I215" s="19"/>
      <c r="J215" s="22"/>
      <c r="K215" s="47"/>
      <c r="L215" s="19"/>
      <c r="M215" s="19"/>
      <c r="N215" s="22"/>
      <c r="O215" s="49"/>
      <c r="P215" s="49"/>
      <c r="Q215" s="49"/>
      <c r="R215" s="19"/>
      <c r="S215" s="19"/>
      <c r="T215" s="19"/>
      <c r="U215" s="19"/>
      <c r="V215" s="19"/>
      <c r="W215" s="19"/>
      <c r="X215" s="19"/>
      <c r="Y215" s="19"/>
      <c r="Z215" s="19"/>
      <c r="AA215" s="22"/>
      <c r="AB215" s="22"/>
      <c r="AC215" s="22"/>
      <c r="AD215" s="22"/>
    </row>
    <row r="216" spans="1:30" ht="13.5" customHeight="1" x14ac:dyDescent="0.2">
      <c r="A216" s="19"/>
      <c r="B216" s="101"/>
      <c r="C216" s="19"/>
      <c r="D216" s="19"/>
      <c r="E216" s="19"/>
      <c r="F216" s="19"/>
      <c r="G216" s="19"/>
      <c r="H216" s="19"/>
      <c r="I216" s="19"/>
      <c r="J216" s="22"/>
      <c r="K216" s="47"/>
      <c r="L216" s="19"/>
      <c r="M216" s="19"/>
      <c r="N216" s="22"/>
      <c r="O216" s="49"/>
      <c r="P216" s="49"/>
      <c r="Q216" s="49"/>
      <c r="R216" s="19"/>
      <c r="S216" s="19"/>
      <c r="T216" s="19"/>
      <c r="U216" s="19"/>
      <c r="V216" s="19"/>
      <c r="W216" s="19"/>
      <c r="X216" s="19"/>
      <c r="Y216" s="19"/>
      <c r="Z216" s="19"/>
      <c r="AA216" s="22"/>
      <c r="AB216" s="22"/>
      <c r="AC216" s="22"/>
      <c r="AD216" s="22"/>
    </row>
    <row r="217" spans="1:30" ht="13.5" customHeight="1" x14ac:dyDescent="0.2">
      <c r="A217" s="19"/>
      <c r="B217" s="101"/>
      <c r="C217" s="19"/>
      <c r="D217" s="19"/>
      <c r="E217" s="19"/>
      <c r="F217" s="19"/>
      <c r="G217" s="19"/>
      <c r="H217" s="19"/>
      <c r="I217" s="19"/>
      <c r="J217" s="22"/>
      <c r="K217" s="47"/>
      <c r="L217" s="19"/>
      <c r="M217" s="19"/>
      <c r="N217" s="22"/>
      <c r="O217" s="49"/>
      <c r="P217" s="49"/>
      <c r="Q217" s="49"/>
      <c r="R217" s="19"/>
      <c r="S217" s="19"/>
      <c r="T217" s="19"/>
      <c r="U217" s="19"/>
      <c r="V217" s="19"/>
      <c r="W217" s="19"/>
      <c r="X217" s="19"/>
      <c r="Y217" s="19"/>
      <c r="Z217" s="19"/>
      <c r="AA217" s="22"/>
      <c r="AB217" s="22"/>
      <c r="AC217" s="22"/>
      <c r="AD217" s="22"/>
    </row>
    <row r="218" spans="1:30" ht="13.5" customHeight="1" x14ac:dyDescent="0.2">
      <c r="A218" s="19"/>
      <c r="B218" s="101"/>
      <c r="C218" s="19"/>
      <c r="D218" s="19"/>
      <c r="E218" s="19"/>
      <c r="F218" s="19"/>
      <c r="G218" s="19"/>
      <c r="H218" s="19"/>
      <c r="I218" s="19"/>
      <c r="J218" s="22"/>
      <c r="K218" s="47"/>
      <c r="L218" s="19"/>
      <c r="M218" s="19"/>
      <c r="N218" s="22"/>
      <c r="O218" s="49"/>
      <c r="P218" s="49"/>
      <c r="Q218" s="49"/>
      <c r="R218" s="19"/>
      <c r="S218" s="19"/>
      <c r="T218" s="19"/>
      <c r="U218" s="19"/>
      <c r="V218" s="19"/>
      <c r="W218" s="19"/>
      <c r="X218" s="19"/>
      <c r="Y218" s="19"/>
      <c r="Z218" s="19"/>
      <c r="AA218" s="22"/>
      <c r="AB218" s="22"/>
      <c r="AC218" s="22"/>
      <c r="AD218" s="22"/>
    </row>
    <row r="219" spans="1:30" ht="13.5" customHeight="1" x14ac:dyDescent="0.2">
      <c r="A219" s="19"/>
      <c r="B219" s="101"/>
      <c r="C219" s="19"/>
      <c r="D219" s="19"/>
      <c r="E219" s="19"/>
      <c r="F219" s="19"/>
      <c r="G219" s="19"/>
      <c r="H219" s="19"/>
      <c r="I219" s="19"/>
      <c r="J219" s="22"/>
      <c r="K219" s="47"/>
      <c r="L219" s="19"/>
      <c r="M219" s="19"/>
      <c r="N219" s="22"/>
      <c r="O219" s="49"/>
      <c r="P219" s="49"/>
      <c r="Q219" s="49"/>
      <c r="R219" s="19"/>
      <c r="S219" s="19"/>
      <c r="T219" s="19"/>
      <c r="U219" s="19"/>
      <c r="V219" s="19"/>
      <c r="W219" s="19"/>
      <c r="X219" s="19"/>
      <c r="Y219" s="19"/>
      <c r="Z219" s="19"/>
      <c r="AA219" s="22"/>
      <c r="AB219" s="22"/>
      <c r="AC219" s="22"/>
      <c r="AD219" s="22"/>
    </row>
    <row r="220" spans="1:30" ht="13.5" customHeight="1" x14ac:dyDescent="0.2">
      <c r="A220" s="19"/>
      <c r="B220" s="101"/>
      <c r="C220" s="19"/>
      <c r="D220" s="19"/>
      <c r="E220" s="19"/>
      <c r="F220" s="19"/>
      <c r="G220" s="19"/>
      <c r="H220" s="19"/>
      <c r="I220" s="19"/>
      <c r="J220" s="22"/>
      <c r="K220" s="47"/>
      <c r="L220" s="19"/>
      <c r="M220" s="19"/>
      <c r="N220" s="22"/>
      <c r="O220" s="49"/>
      <c r="P220" s="49"/>
      <c r="Q220" s="49"/>
      <c r="R220" s="19"/>
      <c r="S220" s="19"/>
      <c r="T220" s="19"/>
      <c r="U220" s="19"/>
      <c r="V220" s="19"/>
      <c r="W220" s="19"/>
      <c r="X220" s="19"/>
      <c r="Y220" s="19"/>
      <c r="Z220" s="19"/>
      <c r="AA220" s="22"/>
      <c r="AB220" s="22"/>
      <c r="AC220" s="22"/>
      <c r="AD220" s="22"/>
    </row>
    <row r="221" spans="1:30" ht="13.5" customHeight="1" x14ac:dyDescent="0.2">
      <c r="A221" s="19"/>
      <c r="B221" s="101"/>
      <c r="C221" s="19"/>
      <c r="D221" s="19"/>
      <c r="E221" s="19"/>
      <c r="F221" s="19"/>
      <c r="G221" s="19"/>
      <c r="H221" s="19"/>
      <c r="I221" s="19"/>
      <c r="J221" s="22"/>
      <c r="K221" s="47"/>
      <c r="L221" s="19"/>
      <c r="M221" s="19"/>
      <c r="N221" s="22"/>
      <c r="O221" s="49"/>
      <c r="P221" s="49"/>
      <c r="Q221" s="49"/>
      <c r="R221" s="19"/>
      <c r="S221" s="19"/>
      <c r="T221" s="19"/>
      <c r="U221" s="19"/>
      <c r="V221" s="19"/>
      <c r="W221" s="19"/>
      <c r="X221" s="19"/>
      <c r="Y221" s="19"/>
      <c r="Z221" s="19"/>
      <c r="AA221" s="22"/>
      <c r="AB221" s="22"/>
      <c r="AC221" s="22"/>
      <c r="AD221" s="22"/>
    </row>
    <row r="222" spans="1:30" ht="13.5" customHeight="1" x14ac:dyDescent="0.2">
      <c r="A222" s="19"/>
      <c r="B222" s="101"/>
      <c r="C222" s="19"/>
      <c r="D222" s="19"/>
      <c r="E222" s="19"/>
      <c r="F222" s="19"/>
      <c r="G222" s="19"/>
      <c r="H222" s="19"/>
      <c r="I222" s="19"/>
      <c r="J222" s="22"/>
      <c r="K222" s="47"/>
      <c r="L222" s="19"/>
      <c r="M222" s="19"/>
      <c r="N222" s="22"/>
      <c r="O222" s="49"/>
      <c r="P222" s="49"/>
      <c r="Q222" s="49"/>
      <c r="R222" s="19"/>
      <c r="S222" s="19"/>
      <c r="T222" s="19"/>
      <c r="U222" s="19"/>
      <c r="V222" s="19"/>
      <c r="W222" s="19"/>
      <c r="X222" s="19"/>
      <c r="Y222" s="19"/>
      <c r="Z222" s="19"/>
      <c r="AA222" s="22"/>
      <c r="AB222" s="22"/>
      <c r="AC222" s="22"/>
      <c r="AD222" s="22"/>
    </row>
    <row r="223" spans="1:30" ht="13.5" customHeight="1" x14ac:dyDescent="0.2">
      <c r="A223" s="19"/>
      <c r="B223" s="101"/>
      <c r="C223" s="19"/>
      <c r="D223" s="19"/>
      <c r="E223" s="19"/>
      <c r="F223" s="19"/>
      <c r="G223" s="19"/>
      <c r="H223" s="19"/>
      <c r="I223" s="19"/>
      <c r="J223" s="22"/>
      <c r="K223" s="47"/>
      <c r="L223" s="19"/>
      <c r="M223" s="19"/>
      <c r="N223" s="22"/>
      <c r="O223" s="49"/>
      <c r="P223" s="49"/>
      <c r="Q223" s="49"/>
      <c r="R223" s="19"/>
      <c r="S223" s="19"/>
      <c r="T223" s="19"/>
      <c r="U223" s="19"/>
      <c r="V223" s="19"/>
      <c r="W223" s="19"/>
      <c r="X223" s="19"/>
      <c r="Y223" s="19"/>
      <c r="Z223" s="19"/>
      <c r="AA223" s="22"/>
      <c r="AB223" s="22"/>
      <c r="AC223" s="22"/>
      <c r="AD223" s="22"/>
    </row>
    <row r="224" spans="1:30" ht="13.5" customHeight="1" x14ac:dyDescent="0.2">
      <c r="A224" s="19"/>
      <c r="B224" s="101"/>
      <c r="C224" s="19"/>
      <c r="D224" s="19"/>
      <c r="E224" s="19"/>
      <c r="F224" s="19"/>
      <c r="G224" s="19"/>
      <c r="H224" s="19"/>
      <c r="I224" s="19"/>
      <c r="J224" s="22"/>
      <c r="K224" s="47"/>
      <c r="L224" s="19"/>
      <c r="M224" s="19"/>
      <c r="N224" s="22"/>
      <c r="O224" s="49"/>
      <c r="P224" s="49"/>
      <c r="Q224" s="49"/>
      <c r="R224" s="19"/>
      <c r="S224" s="19"/>
      <c r="T224" s="19"/>
      <c r="U224" s="19"/>
      <c r="V224" s="19"/>
      <c r="W224" s="19"/>
      <c r="X224" s="19"/>
      <c r="Y224" s="19"/>
      <c r="Z224" s="19"/>
      <c r="AA224" s="22"/>
      <c r="AB224" s="22"/>
      <c r="AC224" s="22"/>
      <c r="AD224" s="22"/>
    </row>
    <row r="225" spans="2:30" ht="13.5" customHeight="1" x14ac:dyDescent="0.2">
      <c r="B225" s="101"/>
      <c r="C225" s="19"/>
      <c r="D225" s="19"/>
      <c r="E225" s="19"/>
      <c r="F225" s="19"/>
      <c r="G225" s="19"/>
      <c r="H225" s="19"/>
      <c r="I225" s="19"/>
      <c r="J225" s="22"/>
      <c r="K225" s="47"/>
      <c r="L225" s="19"/>
      <c r="M225" s="19"/>
      <c r="N225" s="22"/>
      <c r="O225" s="49"/>
      <c r="P225" s="49"/>
      <c r="Q225" s="49"/>
      <c r="R225" s="19"/>
      <c r="S225" s="19"/>
      <c r="T225" s="19"/>
      <c r="U225" s="19"/>
      <c r="V225" s="19"/>
      <c r="W225" s="19"/>
      <c r="X225" s="19"/>
      <c r="Y225" s="19"/>
      <c r="Z225" s="19"/>
      <c r="AA225" s="22"/>
      <c r="AB225" s="22"/>
      <c r="AC225" s="22"/>
      <c r="AD225" s="22"/>
    </row>
    <row r="226" spans="2:30" ht="13.5" customHeight="1" x14ac:dyDescent="0.2">
      <c r="B226" s="101"/>
      <c r="C226" s="19"/>
      <c r="D226" s="19"/>
      <c r="E226" s="19"/>
      <c r="F226" s="19"/>
      <c r="G226" s="19"/>
      <c r="H226" s="19"/>
      <c r="I226" s="19"/>
      <c r="J226" s="22"/>
      <c r="K226" s="47"/>
      <c r="L226" s="19"/>
      <c r="M226" s="19"/>
      <c r="N226" s="22"/>
      <c r="O226" s="49"/>
      <c r="P226" s="49"/>
      <c r="Q226" s="49"/>
      <c r="R226" s="19"/>
      <c r="S226" s="19"/>
      <c r="T226" s="19"/>
      <c r="U226" s="19"/>
      <c r="V226" s="19"/>
      <c r="W226" s="19"/>
      <c r="X226" s="19"/>
      <c r="Y226" s="19"/>
      <c r="Z226" s="19"/>
      <c r="AA226" s="22"/>
      <c r="AB226" s="22"/>
      <c r="AC226" s="22"/>
      <c r="AD226" s="22"/>
    </row>
    <row r="227" spans="2:30" ht="13.5" customHeight="1" x14ac:dyDescent="0.2">
      <c r="B227" s="101"/>
      <c r="C227" s="19"/>
      <c r="D227" s="19"/>
      <c r="E227" s="19"/>
      <c r="F227" s="19"/>
      <c r="G227" s="19"/>
      <c r="H227" s="19"/>
      <c r="I227" s="19"/>
      <c r="J227" s="22"/>
      <c r="K227" s="47"/>
      <c r="L227" s="19"/>
      <c r="M227" s="19"/>
      <c r="N227" s="22"/>
      <c r="O227" s="49"/>
      <c r="P227" s="49"/>
      <c r="Q227" s="49"/>
      <c r="R227" s="19"/>
      <c r="S227" s="19"/>
      <c r="T227" s="19"/>
      <c r="U227" s="19"/>
      <c r="V227" s="19"/>
      <c r="W227" s="19"/>
      <c r="X227" s="19"/>
      <c r="Y227" s="19"/>
      <c r="Z227" s="19"/>
      <c r="AA227" s="22"/>
      <c r="AB227" s="22"/>
      <c r="AC227" s="22"/>
      <c r="AD227" s="22"/>
    </row>
    <row r="228" spans="2:30" ht="13.5" customHeight="1" x14ac:dyDescent="0.2">
      <c r="B228" s="101"/>
      <c r="C228" s="19"/>
      <c r="D228" s="19"/>
      <c r="E228" s="19"/>
      <c r="F228" s="19"/>
      <c r="G228" s="19"/>
      <c r="H228" s="19"/>
      <c r="I228" s="19"/>
      <c r="J228" s="22"/>
      <c r="K228" s="47"/>
      <c r="L228" s="19"/>
      <c r="M228" s="19"/>
      <c r="N228" s="22"/>
      <c r="O228" s="49"/>
      <c r="P228" s="49"/>
      <c r="Q228" s="49"/>
      <c r="R228" s="19"/>
      <c r="S228" s="19"/>
      <c r="T228" s="19"/>
      <c r="U228" s="19"/>
      <c r="V228" s="19"/>
      <c r="W228" s="19"/>
      <c r="X228" s="19"/>
      <c r="Y228" s="19"/>
      <c r="Z228" s="19"/>
      <c r="AA228" s="22"/>
      <c r="AB228" s="22"/>
      <c r="AC228" s="22"/>
      <c r="AD228" s="22"/>
    </row>
    <row r="229" spans="2:30" ht="13.5" customHeight="1" x14ac:dyDescent="0.2">
      <c r="B229" s="101"/>
      <c r="C229" s="19"/>
      <c r="D229" s="19"/>
      <c r="E229" s="19"/>
      <c r="F229" s="19"/>
      <c r="G229" s="19"/>
      <c r="H229" s="19"/>
      <c r="I229" s="19"/>
      <c r="J229" s="22"/>
      <c r="K229" s="47"/>
      <c r="L229" s="19"/>
      <c r="M229" s="19"/>
      <c r="N229" s="22"/>
      <c r="O229" s="49"/>
      <c r="P229" s="49"/>
      <c r="Q229" s="49"/>
      <c r="R229" s="19"/>
      <c r="S229" s="19"/>
      <c r="T229" s="19"/>
      <c r="U229" s="19"/>
      <c r="V229" s="19"/>
      <c r="W229" s="19"/>
      <c r="X229" s="19"/>
      <c r="Y229" s="19"/>
      <c r="Z229" s="19"/>
      <c r="AA229" s="22"/>
      <c r="AB229" s="22"/>
      <c r="AC229" s="22"/>
      <c r="AD229" s="22"/>
    </row>
    <row r="230" spans="2:30" ht="13.5" customHeight="1" x14ac:dyDescent="0.2">
      <c r="B230" s="101"/>
      <c r="C230" s="19"/>
      <c r="D230" s="19"/>
      <c r="E230" s="19"/>
      <c r="F230" s="19"/>
      <c r="G230" s="19"/>
      <c r="H230" s="19"/>
      <c r="I230" s="19"/>
      <c r="J230" s="22"/>
      <c r="K230" s="47"/>
      <c r="L230" s="19"/>
      <c r="M230" s="19"/>
      <c r="N230" s="22"/>
      <c r="O230" s="49"/>
      <c r="P230" s="49"/>
      <c r="Q230" s="49"/>
      <c r="R230" s="19"/>
      <c r="S230" s="19"/>
      <c r="T230" s="19"/>
      <c r="U230" s="19"/>
      <c r="V230" s="19"/>
      <c r="W230" s="19"/>
      <c r="X230" s="19"/>
      <c r="Y230" s="19"/>
      <c r="Z230" s="19"/>
      <c r="AA230" s="22"/>
      <c r="AB230" s="22"/>
      <c r="AC230" s="22"/>
      <c r="AD230" s="22"/>
    </row>
    <row r="231" spans="2:30" ht="13.5" customHeight="1" x14ac:dyDescent="0.2">
      <c r="B231" s="101"/>
      <c r="C231" s="19"/>
      <c r="D231" s="19"/>
      <c r="E231" s="19"/>
      <c r="F231" s="19"/>
      <c r="G231" s="19"/>
      <c r="H231" s="19"/>
      <c r="I231" s="19"/>
      <c r="J231" s="22"/>
      <c r="K231" s="47"/>
      <c r="L231" s="19"/>
      <c r="M231" s="19"/>
      <c r="N231" s="22"/>
      <c r="O231" s="49"/>
      <c r="P231" s="49"/>
      <c r="Q231" s="49"/>
      <c r="R231" s="19"/>
      <c r="S231" s="19"/>
      <c r="T231" s="19"/>
      <c r="U231" s="19"/>
      <c r="V231" s="19"/>
      <c r="W231" s="19"/>
      <c r="X231" s="19"/>
      <c r="Y231" s="19"/>
      <c r="Z231" s="19"/>
      <c r="AA231" s="22"/>
      <c r="AB231" s="22"/>
      <c r="AC231" s="22"/>
      <c r="AD231" s="22"/>
    </row>
    <row r="232" spans="2:30" ht="13.5" customHeight="1" x14ac:dyDescent="0.2">
      <c r="B232" s="101"/>
      <c r="C232" s="19"/>
      <c r="D232" s="19"/>
      <c r="E232" s="19"/>
      <c r="F232" s="19"/>
      <c r="G232" s="19"/>
      <c r="H232" s="19"/>
      <c r="I232" s="19"/>
      <c r="J232" s="22"/>
      <c r="K232" s="47"/>
      <c r="L232" s="19"/>
      <c r="M232" s="19"/>
      <c r="N232" s="22"/>
      <c r="O232" s="49"/>
      <c r="P232" s="49"/>
      <c r="Q232" s="49"/>
      <c r="R232" s="19"/>
      <c r="S232" s="19"/>
      <c r="T232" s="19"/>
      <c r="U232" s="19"/>
      <c r="V232" s="19"/>
      <c r="W232" s="19"/>
      <c r="X232" s="19"/>
      <c r="Y232" s="19"/>
      <c r="Z232" s="19"/>
      <c r="AA232" s="22"/>
      <c r="AB232" s="22"/>
      <c r="AC232" s="22"/>
      <c r="AD232" s="22"/>
    </row>
    <row r="233" spans="2:30" ht="13.5" customHeight="1" x14ac:dyDescent="0.2">
      <c r="B233" s="101"/>
      <c r="C233" s="19"/>
      <c r="D233" s="19"/>
      <c r="E233" s="19"/>
      <c r="F233" s="19"/>
      <c r="G233" s="19"/>
      <c r="H233" s="19"/>
      <c r="I233" s="19"/>
      <c r="J233" s="22"/>
      <c r="K233" s="47"/>
      <c r="L233" s="19"/>
      <c r="M233" s="19"/>
      <c r="N233" s="22"/>
      <c r="O233" s="49"/>
      <c r="P233" s="49"/>
      <c r="Q233" s="49"/>
      <c r="R233" s="19"/>
      <c r="S233" s="19"/>
      <c r="T233" s="19"/>
      <c r="U233" s="19"/>
      <c r="V233" s="19"/>
      <c r="W233" s="19"/>
      <c r="X233" s="19"/>
      <c r="Y233" s="19"/>
      <c r="Z233" s="19"/>
      <c r="AA233" s="22"/>
      <c r="AB233" s="22"/>
      <c r="AC233" s="22"/>
      <c r="AD233" s="22"/>
    </row>
    <row r="234" spans="2:30" ht="13.5" customHeight="1" x14ac:dyDescent="0.2">
      <c r="B234" s="101"/>
      <c r="C234" s="19"/>
      <c r="D234" s="19"/>
      <c r="E234" s="19"/>
      <c r="F234" s="19"/>
      <c r="G234" s="19"/>
      <c r="H234" s="19"/>
      <c r="I234" s="19"/>
      <c r="J234" s="22"/>
      <c r="K234" s="47"/>
      <c r="L234" s="19"/>
      <c r="M234" s="19"/>
      <c r="N234" s="22"/>
      <c r="O234" s="49"/>
      <c r="P234" s="49"/>
      <c r="Q234" s="49"/>
      <c r="R234" s="19"/>
      <c r="S234" s="19"/>
      <c r="T234" s="19"/>
      <c r="U234" s="19"/>
      <c r="V234" s="19"/>
      <c r="W234" s="19"/>
      <c r="X234" s="19"/>
      <c r="Y234" s="19"/>
      <c r="Z234" s="19"/>
      <c r="AA234" s="22"/>
      <c r="AB234" s="22"/>
      <c r="AC234" s="22"/>
      <c r="AD234" s="22"/>
    </row>
    <row r="235" spans="2:30" ht="13.5" customHeight="1" x14ac:dyDescent="0.2">
      <c r="B235" s="101"/>
      <c r="C235" s="19"/>
      <c r="D235" s="19"/>
      <c r="E235" s="19"/>
      <c r="F235" s="19"/>
      <c r="G235" s="19"/>
      <c r="H235" s="19"/>
      <c r="I235" s="19"/>
      <c r="J235" s="22"/>
      <c r="K235" s="47"/>
      <c r="L235" s="19"/>
      <c r="M235" s="19"/>
      <c r="N235" s="22"/>
      <c r="O235" s="49"/>
      <c r="P235" s="49"/>
      <c r="Q235" s="49"/>
      <c r="R235" s="19"/>
      <c r="S235" s="19"/>
      <c r="T235" s="19"/>
      <c r="U235" s="19"/>
      <c r="V235" s="19"/>
      <c r="W235" s="19"/>
      <c r="X235" s="19"/>
      <c r="Y235" s="19"/>
      <c r="Z235" s="19"/>
      <c r="AA235" s="22"/>
      <c r="AB235" s="22"/>
      <c r="AC235" s="22"/>
      <c r="AD235" s="22"/>
    </row>
    <row r="236" spans="2:30" ht="13.5" customHeight="1" x14ac:dyDescent="0.2">
      <c r="B236" s="101"/>
      <c r="C236" s="19"/>
      <c r="D236" s="19"/>
      <c r="E236" s="19"/>
      <c r="F236" s="19"/>
      <c r="G236" s="19"/>
      <c r="H236" s="19"/>
      <c r="I236" s="19"/>
      <c r="J236" s="22"/>
      <c r="K236" s="47"/>
      <c r="L236" s="19"/>
      <c r="M236" s="19"/>
      <c r="N236" s="22"/>
      <c r="O236" s="49"/>
      <c r="P236" s="49"/>
      <c r="Q236" s="49"/>
      <c r="R236" s="19"/>
      <c r="S236" s="19"/>
      <c r="T236" s="19"/>
      <c r="U236" s="19"/>
      <c r="V236" s="19"/>
      <c r="W236" s="19"/>
      <c r="X236" s="19"/>
      <c r="Y236" s="19"/>
      <c r="Z236" s="19"/>
      <c r="AA236" s="22"/>
      <c r="AB236" s="22"/>
      <c r="AC236" s="22"/>
      <c r="AD236" s="22"/>
    </row>
    <row r="237" spans="2:30" ht="13.5" customHeight="1" x14ac:dyDescent="0.2">
      <c r="B237" s="101"/>
      <c r="C237" s="19"/>
      <c r="D237" s="19"/>
      <c r="E237" s="19"/>
      <c r="F237" s="19"/>
      <c r="G237" s="19"/>
      <c r="H237" s="19"/>
      <c r="I237" s="19"/>
      <c r="J237" s="22"/>
      <c r="K237" s="47"/>
      <c r="L237" s="19"/>
      <c r="M237" s="19"/>
      <c r="N237" s="22"/>
      <c r="O237" s="49"/>
      <c r="P237" s="49"/>
      <c r="Q237" s="49"/>
      <c r="R237" s="19"/>
      <c r="S237" s="19"/>
      <c r="T237" s="19"/>
      <c r="U237" s="19"/>
      <c r="V237" s="19"/>
      <c r="W237" s="19"/>
      <c r="X237" s="19"/>
      <c r="Y237" s="19"/>
      <c r="Z237" s="19"/>
      <c r="AA237" s="22"/>
      <c r="AB237" s="22"/>
      <c r="AC237" s="22"/>
      <c r="AD237" s="22"/>
    </row>
    <row r="238" spans="2:30" ht="13.5" customHeight="1" x14ac:dyDescent="0.2">
      <c r="B238" s="101"/>
      <c r="C238" s="19"/>
      <c r="D238" s="19"/>
      <c r="E238" s="19"/>
      <c r="F238" s="19"/>
      <c r="G238" s="19"/>
      <c r="H238" s="19"/>
      <c r="I238" s="19"/>
      <c r="J238" s="22"/>
      <c r="K238" s="47"/>
      <c r="L238" s="19"/>
      <c r="M238" s="19"/>
      <c r="N238" s="22"/>
      <c r="O238" s="49"/>
      <c r="P238" s="49"/>
      <c r="Q238" s="49"/>
      <c r="R238" s="19"/>
      <c r="S238" s="19"/>
      <c r="T238" s="19"/>
      <c r="U238" s="19"/>
      <c r="V238" s="19"/>
      <c r="W238" s="19"/>
      <c r="X238" s="19"/>
      <c r="Y238" s="19"/>
      <c r="Z238" s="19"/>
      <c r="AA238" s="22"/>
      <c r="AB238" s="22"/>
      <c r="AC238" s="22"/>
      <c r="AD238" s="22"/>
    </row>
    <row r="239" spans="2:30" ht="13.5" customHeight="1" x14ac:dyDescent="0.2">
      <c r="B239" s="101"/>
      <c r="C239" s="19"/>
      <c r="D239" s="19"/>
      <c r="E239" s="19"/>
      <c r="F239" s="19"/>
      <c r="G239" s="19"/>
      <c r="H239" s="19"/>
      <c r="I239" s="19"/>
      <c r="J239" s="22"/>
      <c r="K239" s="47"/>
      <c r="L239" s="19"/>
      <c r="M239" s="19"/>
      <c r="N239" s="22"/>
      <c r="O239" s="49"/>
      <c r="P239" s="49"/>
      <c r="Q239" s="49"/>
      <c r="R239" s="19"/>
      <c r="S239" s="19"/>
      <c r="T239" s="19"/>
      <c r="U239" s="19"/>
      <c r="V239" s="19"/>
      <c r="W239" s="19"/>
      <c r="X239" s="19"/>
      <c r="Y239" s="19"/>
      <c r="Z239" s="19"/>
      <c r="AA239" s="22"/>
      <c r="AB239" s="22"/>
      <c r="AC239" s="22"/>
      <c r="AD239" s="22"/>
    </row>
    <row r="240" spans="2:30" ht="13.5" customHeight="1" x14ac:dyDescent="0.2">
      <c r="B240" s="101"/>
      <c r="C240" s="19"/>
      <c r="D240" s="19"/>
      <c r="E240" s="19"/>
      <c r="F240" s="19"/>
      <c r="G240" s="19"/>
      <c r="H240" s="19"/>
      <c r="I240" s="19"/>
      <c r="J240" s="22"/>
      <c r="K240" s="47"/>
      <c r="L240" s="19"/>
      <c r="M240" s="19"/>
      <c r="N240" s="22"/>
      <c r="O240" s="49"/>
      <c r="P240" s="49"/>
      <c r="Q240" s="49"/>
      <c r="R240" s="19"/>
      <c r="S240" s="19"/>
      <c r="T240" s="19"/>
      <c r="U240" s="19"/>
      <c r="V240" s="19"/>
      <c r="W240" s="19"/>
      <c r="X240" s="19"/>
      <c r="Y240" s="19"/>
      <c r="Z240" s="19"/>
      <c r="AA240" s="22"/>
      <c r="AB240" s="22"/>
      <c r="AC240" s="22"/>
      <c r="AD240" s="22"/>
    </row>
    <row r="241" spans="2:30" ht="13.5" customHeight="1" x14ac:dyDescent="0.2">
      <c r="B241" s="101"/>
      <c r="C241" s="19"/>
      <c r="D241" s="19"/>
      <c r="E241" s="19"/>
      <c r="F241" s="19"/>
      <c r="G241" s="19"/>
      <c r="H241" s="19"/>
      <c r="I241" s="19"/>
      <c r="J241" s="22"/>
      <c r="K241" s="47"/>
      <c r="L241" s="19"/>
      <c r="M241" s="19"/>
      <c r="N241" s="22"/>
      <c r="O241" s="49"/>
      <c r="P241" s="49"/>
      <c r="Q241" s="49"/>
      <c r="R241" s="19"/>
      <c r="S241" s="19"/>
      <c r="T241" s="19"/>
      <c r="U241" s="19"/>
      <c r="V241" s="19"/>
      <c r="W241" s="19"/>
      <c r="X241" s="19"/>
      <c r="Y241" s="19"/>
      <c r="Z241" s="19"/>
      <c r="AA241" s="22"/>
      <c r="AB241" s="22"/>
      <c r="AC241" s="22"/>
      <c r="AD241" s="22"/>
    </row>
    <row r="242" spans="2:30" ht="13.5" customHeight="1" x14ac:dyDescent="0.2">
      <c r="B242" s="101"/>
      <c r="C242" s="19"/>
      <c r="D242" s="19"/>
      <c r="E242" s="19"/>
      <c r="F242" s="19"/>
      <c r="G242" s="19"/>
      <c r="H242" s="19"/>
      <c r="I242" s="19"/>
      <c r="J242" s="22"/>
      <c r="K242" s="47"/>
      <c r="L242" s="19"/>
      <c r="M242" s="19"/>
      <c r="N242" s="22"/>
      <c r="O242" s="49"/>
      <c r="P242" s="49"/>
      <c r="Q242" s="49"/>
      <c r="R242" s="19"/>
      <c r="S242" s="19"/>
      <c r="T242" s="19"/>
      <c r="U242" s="19"/>
      <c r="V242" s="19"/>
      <c r="W242" s="19"/>
      <c r="X242" s="19"/>
      <c r="Y242" s="19"/>
      <c r="Z242" s="19"/>
      <c r="AA242" s="22"/>
      <c r="AB242" s="22"/>
      <c r="AC242" s="22"/>
      <c r="AD242" s="22"/>
    </row>
    <row r="243" spans="2:30" ht="13.5" customHeight="1" x14ac:dyDescent="0.2">
      <c r="B243" s="101"/>
      <c r="C243" s="19"/>
      <c r="D243" s="19"/>
      <c r="E243" s="19"/>
      <c r="F243" s="19"/>
      <c r="G243" s="19"/>
      <c r="H243" s="19"/>
      <c r="I243" s="19"/>
      <c r="J243" s="22"/>
      <c r="K243" s="47"/>
      <c r="L243" s="19"/>
      <c r="M243" s="19"/>
      <c r="N243" s="22"/>
      <c r="O243" s="49"/>
      <c r="P243" s="49"/>
      <c r="Q243" s="49"/>
      <c r="R243" s="19"/>
      <c r="S243" s="19"/>
      <c r="T243" s="19"/>
      <c r="U243" s="19"/>
      <c r="V243" s="19"/>
      <c r="W243" s="19"/>
      <c r="X243" s="19"/>
      <c r="Y243" s="19"/>
      <c r="Z243" s="19"/>
      <c r="AA243" s="22"/>
      <c r="AB243" s="22"/>
      <c r="AC243" s="22"/>
      <c r="AD243" s="22"/>
    </row>
    <row r="244" spans="2:30" ht="13.5" customHeight="1" x14ac:dyDescent="0.2">
      <c r="B244" s="101"/>
      <c r="C244" s="19"/>
      <c r="D244" s="19"/>
      <c r="E244" s="19"/>
      <c r="F244" s="19"/>
      <c r="G244" s="19"/>
      <c r="H244" s="19"/>
      <c r="I244" s="19"/>
      <c r="J244" s="22"/>
      <c r="K244" s="47"/>
      <c r="L244" s="19"/>
      <c r="M244" s="19"/>
      <c r="N244" s="22"/>
      <c r="O244" s="49"/>
      <c r="P244" s="49"/>
      <c r="Q244" s="49"/>
      <c r="R244" s="19"/>
      <c r="S244" s="19"/>
      <c r="T244" s="19"/>
      <c r="U244" s="19"/>
      <c r="V244" s="19"/>
      <c r="W244" s="19"/>
      <c r="X244" s="19"/>
      <c r="Y244" s="19"/>
      <c r="Z244" s="19"/>
      <c r="AA244" s="22"/>
      <c r="AB244" s="22"/>
      <c r="AC244" s="22"/>
      <c r="AD244" s="22"/>
    </row>
    <row r="245" spans="2:30" ht="13.5" customHeight="1" x14ac:dyDescent="0.2">
      <c r="B245" s="101"/>
      <c r="C245" s="19"/>
      <c r="D245" s="19"/>
      <c r="E245" s="19"/>
      <c r="F245" s="19"/>
      <c r="G245" s="19"/>
      <c r="H245" s="19"/>
      <c r="I245" s="19"/>
      <c r="J245" s="22"/>
      <c r="K245" s="47"/>
      <c r="L245" s="19"/>
      <c r="M245" s="19"/>
      <c r="N245" s="22"/>
      <c r="O245" s="49"/>
      <c r="P245" s="49"/>
      <c r="Q245" s="49"/>
      <c r="R245" s="19"/>
      <c r="S245" s="19"/>
      <c r="T245" s="19"/>
      <c r="U245" s="19"/>
      <c r="V245" s="19"/>
      <c r="W245" s="19"/>
      <c r="X245" s="19"/>
      <c r="Y245" s="19"/>
      <c r="Z245" s="19"/>
      <c r="AA245" s="22"/>
      <c r="AB245" s="22"/>
      <c r="AC245" s="22"/>
      <c r="AD245" s="22"/>
    </row>
    <row r="246" spans="2:30" ht="13.5" customHeight="1" x14ac:dyDescent="0.2">
      <c r="B246" s="101"/>
      <c r="C246" s="19"/>
      <c r="D246" s="19"/>
      <c r="E246" s="19"/>
      <c r="F246" s="19"/>
      <c r="G246" s="19"/>
      <c r="H246" s="19"/>
      <c r="I246" s="19"/>
      <c r="J246" s="22"/>
      <c r="K246" s="47"/>
      <c r="L246" s="19"/>
      <c r="M246" s="19"/>
      <c r="N246" s="22"/>
      <c r="O246" s="49"/>
      <c r="P246" s="49"/>
      <c r="Q246" s="49"/>
      <c r="R246" s="19"/>
      <c r="S246" s="19"/>
      <c r="T246" s="19"/>
      <c r="U246" s="19"/>
      <c r="V246" s="19"/>
      <c r="W246" s="19"/>
      <c r="X246" s="19"/>
      <c r="Y246" s="19"/>
      <c r="Z246" s="19"/>
      <c r="AA246" s="22"/>
      <c r="AB246" s="22"/>
      <c r="AC246" s="22"/>
      <c r="AD246" s="22"/>
    </row>
    <row r="247" spans="2:30" ht="13.5" customHeight="1" x14ac:dyDescent="0.2">
      <c r="B247" s="101"/>
      <c r="C247" s="19"/>
      <c r="D247" s="19"/>
      <c r="E247" s="19"/>
      <c r="F247" s="19"/>
      <c r="G247" s="19"/>
      <c r="H247" s="19"/>
      <c r="I247" s="19"/>
      <c r="J247" s="22"/>
      <c r="K247" s="47"/>
      <c r="L247" s="19"/>
      <c r="M247" s="19"/>
      <c r="N247" s="22"/>
      <c r="O247" s="49"/>
      <c r="P247" s="49"/>
      <c r="Q247" s="49"/>
      <c r="R247" s="19"/>
      <c r="S247" s="19"/>
      <c r="T247" s="19"/>
      <c r="U247" s="19"/>
      <c r="V247" s="19"/>
      <c r="W247" s="19"/>
      <c r="X247" s="19"/>
      <c r="Y247" s="19"/>
      <c r="Z247" s="19"/>
      <c r="AA247" s="22"/>
      <c r="AB247" s="22"/>
      <c r="AC247" s="22"/>
      <c r="AD247" s="22"/>
    </row>
    <row r="248" spans="2:30" ht="13.5" customHeight="1" x14ac:dyDescent="0.2">
      <c r="B248" s="101"/>
      <c r="C248" s="19"/>
      <c r="D248" s="19"/>
      <c r="E248" s="19"/>
      <c r="F248" s="19"/>
      <c r="G248" s="19"/>
      <c r="H248" s="19"/>
      <c r="I248" s="19"/>
      <c r="J248" s="22"/>
      <c r="K248" s="47"/>
      <c r="L248" s="19"/>
      <c r="M248" s="19"/>
      <c r="N248" s="22"/>
      <c r="O248" s="49"/>
      <c r="P248" s="49"/>
      <c r="Q248" s="49"/>
      <c r="R248" s="19"/>
      <c r="S248" s="19"/>
      <c r="T248" s="19"/>
      <c r="U248" s="19"/>
      <c r="V248" s="19"/>
      <c r="W248" s="19"/>
      <c r="X248" s="19"/>
      <c r="Y248" s="19"/>
      <c r="Z248" s="19"/>
      <c r="AA248" s="22"/>
      <c r="AB248" s="22"/>
      <c r="AC248" s="22"/>
      <c r="AD248" s="22"/>
    </row>
    <row r="249" spans="2:30" ht="13.5" customHeight="1" x14ac:dyDescent="0.2">
      <c r="B249" s="101"/>
      <c r="C249" s="19"/>
      <c r="D249" s="19"/>
      <c r="E249" s="19"/>
      <c r="F249" s="19"/>
      <c r="G249" s="19"/>
      <c r="H249" s="19"/>
      <c r="I249" s="19"/>
      <c r="J249" s="22"/>
      <c r="K249" s="47"/>
      <c r="L249" s="19"/>
      <c r="M249" s="19"/>
      <c r="N249" s="22"/>
      <c r="O249" s="49"/>
      <c r="P249" s="49"/>
      <c r="Q249" s="49"/>
      <c r="R249" s="19"/>
      <c r="S249" s="19"/>
      <c r="T249" s="19"/>
      <c r="U249" s="19"/>
      <c r="V249" s="19"/>
      <c r="W249" s="19"/>
      <c r="X249" s="19"/>
      <c r="Y249" s="19"/>
      <c r="Z249" s="19"/>
      <c r="AA249" s="22"/>
      <c r="AB249" s="22"/>
      <c r="AC249" s="22"/>
      <c r="AD249" s="22"/>
    </row>
    <row r="250" spans="2:30" ht="13.5" customHeight="1" x14ac:dyDescent="0.2">
      <c r="B250" s="101"/>
      <c r="C250" s="19"/>
      <c r="D250" s="19"/>
      <c r="E250" s="19"/>
      <c r="F250" s="19"/>
      <c r="G250" s="19"/>
      <c r="H250" s="19"/>
      <c r="I250" s="19"/>
      <c r="J250" s="22"/>
      <c r="K250" s="47"/>
      <c r="L250" s="19"/>
      <c r="M250" s="19"/>
      <c r="N250" s="22"/>
      <c r="O250" s="49"/>
      <c r="P250" s="49"/>
      <c r="Q250" s="49"/>
      <c r="R250" s="19"/>
      <c r="S250" s="19"/>
      <c r="T250" s="19"/>
      <c r="U250" s="19"/>
      <c r="V250" s="19"/>
      <c r="W250" s="19"/>
      <c r="X250" s="19"/>
      <c r="Y250" s="19"/>
      <c r="Z250" s="19"/>
      <c r="AA250" s="22"/>
      <c r="AB250" s="22"/>
      <c r="AC250" s="22"/>
      <c r="AD250" s="22"/>
    </row>
    <row r="251" spans="2:30" ht="13.5" customHeight="1" x14ac:dyDescent="0.2">
      <c r="B251" s="101"/>
      <c r="C251" s="19"/>
      <c r="D251" s="19"/>
      <c r="E251" s="19"/>
      <c r="F251" s="19"/>
      <c r="G251" s="19"/>
      <c r="H251" s="19"/>
      <c r="I251" s="19"/>
      <c r="J251" s="22"/>
      <c r="K251" s="47"/>
      <c r="L251" s="19"/>
      <c r="M251" s="19"/>
      <c r="N251" s="22"/>
      <c r="O251" s="49"/>
      <c r="P251" s="49"/>
      <c r="Q251" s="49"/>
      <c r="R251" s="19"/>
      <c r="S251" s="19"/>
      <c r="T251" s="19"/>
      <c r="U251" s="19"/>
      <c r="V251" s="19"/>
      <c r="W251" s="19"/>
      <c r="X251" s="19"/>
      <c r="Y251" s="19"/>
      <c r="Z251" s="19"/>
      <c r="AA251" s="22"/>
      <c r="AB251" s="22"/>
      <c r="AC251" s="22"/>
      <c r="AD251" s="22"/>
    </row>
    <row r="252" spans="2:30" ht="13.5" customHeight="1" x14ac:dyDescent="0.2">
      <c r="B252" s="101"/>
      <c r="C252" s="19"/>
      <c r="D252" s="19"/>
      <c r="E252" s="19"/>
      <c r="F252" s="19"/>
      <c r="G252" s="19"/>
      <c r="H252" s="19"/>
      <c r="I252" s="19"/>
      <c r="J252" s="22"/>
      <c r="K252" s="47"/>
      <c r="L252" s="19"/>
      <c r="M252" s="19"/>
      <c r="N252" s="22"/>
      <c r="O252" s="49"/>
      <c r="P252" s="49"/>
      <c r="Q252" s="49"/>
      <c r="R252" s="19"/>
      <c r="S252" s="19"/>
      <c r="T252" s="19"/>
      <c r="U252" s="19"/>
      <c r="V252" s="19"/>
      <c r="W252" s="19"/>
      <c r="X252" s="19"/>
      <c r="Y252" s="19"/>
      <c r="Z252" s="19"/>
      <c r="AA252" s="22"/>
      <c r="AB252" s="22"/>
      <c r="AC252" s="22"/>
      <c r="AD252" s="22"/>
    </row>
    <row r="253" spans="2:30" ht="13.5" customHeight="1" x14ac:dyDescent="0.2">
      <c r="B253" s="101"/>
      <c r="C253" s="19"/>
      <c r="D253" s="19"/>
      <c r="E253" s="19"/>
      <c r="F253" s="19"/>
      <c r="G253" s="19"/>
      <c r="H253" s="19"/>
      <c r="I253" s="19"/>
      <c r="J253" s="22"/>
      <c r="K253" s="47"/>
      <c r="L253" s="19"/>
      <c r="M253" s="19"/>
      <c r="N253" s="22"/>
      <c r="O253" s="49"/>
      <c r="P253" s="49"/>
      <c r="Q253" s="49"/>
      <c r="R253" s="19"/>
      <c r="S253" s="19"/>
      <c r="T253" s="19"/>
      <c r="U253" s="19"/>
      <c r="V253" s="19"/>
      <c r="W253" s="19"/>
      <c r="X253" s="19"/>
      <c r="Y253" s="19"/>
      <c r="Z253" s="19"/>
      <c r="AA253" s="22"/>
      <c r="AB253" s="22"/>
      <c r="AC253" s="22"/>
      <c r="AD253" s="22"/>
    </row>
    <row r="254" spans="2:30" ht="13.5" customHeight="1" x14ac:dyDescent="0.2">
      <c r="B254" s="101"/>
      <c r="C254" s="19"/>
      <c r="D254" s="19"/>
      <c r="E254" s="19"/>
      <c r="F254" s="19"/>
      <c r="G254" s="19"/>
      <c r="H254" s="19"/>
      <c r="I254" s="19"/>
      <c r="J254" s="22"/>
      <c r="K254" s="47"/>
      <c r="L254" s="19"/>
      <c r="M254" s="19"/>
      <c r="N254" s="22"/>
      <c r="O254" s="49"/>
      <c r="P254" s="49"/>
      <c r="Q254" s="49"/>
      <c r="R254" s="19"/>
      <c r="S254" s="19"/>
      <c r="T254" s="19"/>
      <c r="U254" s="19"/>
      <c r="V254" s="19"/>
      <c r="W254" s="19"/>
      <c r="X254" s="19"/>
      <c r="Y254" s="19"/>
      <c r="Z254" s="19"/>
      <c r="AA254" s="22"/>
      <c r="AB254" s="22"/>
      <c r="AC254" s="22"/>
      <c r="AD254" s="22"/>
    </row>
    <row r="255" spans="2:30" ht="13.5" customHeight="1" x14ac:dyDescent="0.2">
      <c r="B255" s="101"/>
      <c r="C255" s="19"/>
      <c r="D255" s="19"/>
      <c r="E255" s="19"/>
      <c r="F255" s="19"/>
      <c r="G255" s="19"/>
      <c r="H255" s="19"/>
      <c r="I255" s="19"/>
      <c r="J255" s="22"/>
      <c r="K255" s="47"/>
      <c r="L255" s="19"/>
      <c r="M255" s="19"/>
      <c r="N255" s="22"/>
      <c r="O255" s="49"/>
      <c r="P255" s="49"/>
      <c r="Q255" s="49"/>
      <c r="R255" s="19"/>
      <c r="S255" s="19"/>
      <c r="T255" s="19"/>
      <c r="U255" s="19"/>
      <c r="V255" s="19"/>
      <c r="W255" s="19"/>
      <c r="X255" s="19"/>
      <c r="Y255" s="19"/>
      <c r="Z255" s="19"/>
      <c r="AA255" s="22"/>
      <c r="AB255" s="22"/>
      <c r="AC255" s="22"/>
      <c r="AD255" s="22"/>
    </row>
    <row r="256" spans="2:30" ht="13.5" customHeight="1" x14ac:dyDescent="0.2">
      <c r="B256" s="101"/>
      <c r="C256" s="19"/>
      <c r="D256" s="19"/>
      <c r="E256" s="19"/>
      <c r="F256" s="19"/>
      <c r="G256" s="19"/>
      <c r="H256" s="19"/>
      <c r="I256" s="19"/>
      <c r="J256" s="22"/>
      <c r="K256" s="47"/>
      <c r="L256" s="19"/>
      <c r="M256" s="19"/>
      <c r="N256" s="22"/>
      <c r="O256" s="49"/>
      <c r="P256" s="49"/>
      <c r="Q256" s="49"/>
      <c r="R256" s="19"/>
      <c r="S256" s="19"/>
      <c r="T256" s="19"/>
      <c r="U256" s="19"/>
      <c r="V256" s="19"/>
      <c r="W256" s="19"/>
      <c r="X256" s="19"/>
      <c r="Y256" s="19"/>
      <c r="Z256" s="19"/>
      <c r="AA256" s="22"/>
      <c r="AB256" s="22"/>
      <c r="AC256" s="22"/>
      <c r="AD256" s="22"/>
    </row>
    <row r="257" spans="2:30" ht="13.5" customHeight="1" x14ac:dyDescent="0.2">
      <c r="B257" s="101"/>
      <c r="C257" s="19"/>
      <c r="D257" s="19"/>
      <c r="E257" s="19"/>
      <c r="F257" s="19"/>
      <c r="G257" s="19"/>
      <c r="H257" s="19"/>
      <c r="I257" s="19"/>
      <c r="J257" s="22"/>
      <c r="K257" s="47"/>
      <c r="L257" s="19"/>
      <c r="M257" s="19"/>
      <c r="N257" s="22"/>
      <c r="O257" s="49"/>
      <c r="P257" s="49"/>
      <c r="Q257" s="49"/>
      <c r="R257" s="19"/>
      <c r="S257" s="19"/>
      <c r="T257" s="19"/>
      <c r="U257" s="19"/>
      <c r="V257" s="19"/>
      <c r="W257" s="19"/>
      <c r="X257" s="19"/>
      <c r="Y257" s="19"/>
      <c r="Z257" s="19"/>
      <c r="AA257" s="22"/>
      <c r="AB257" s="22"/>
      <c r="AC257" s="22"/>
      <c r="AD257" s="22"/>
    </row>
    <row r="258" spans="2:30" ht="13.5" customHeight="1" x14ac:dyDescent="0.2">
      <c r="B258" s="101"/>
      <c r="C258" s="19"/>
      <c r="D258" s="19"/>
      <c r="E258" s="19"/>
      <c r="F258" s="19"/>
      <c r="G258" s="19"/>
      <c r="H258" s="19"/>
      <c r="I258" s="19"/>
      <c r="J258" s="22"/>
      <c r="K258" s="47"/>
      <c r="L258" s="19"/>
      <c r="M258" s="19"/>
      <c r="N258" s="22"/>
      <c r="O258" s="49"/>
      <c r="P258" s="49"/>
      <c r="Q258" s="49"/>
      <c r="R258" s="19"/>
      <c r="S258" s="19"/>
      <c r="T258" s="19"/>
      <c r="U258" s="19"/>
      <c r="V258" s="19"/>
      <c r="W258" s="19"/>
      <c r="X258" s="19"/>
      <c r="Y258" s="19"/>
      <c r="Z258" s="19"/>
      <c r="AA258" s="22"/>
      <c r="AB258" s="22"/>
      <c r="AC258" s="22"/>
      <c r="AD258" s="22"/>
    </row>
    <row r="259" spans="2:30" ht="13.5" customHeight="1" x14ac:dyDescent="0.2">
      <c r="B259" s="101"/>
      <c r="C259" s="19"/>
      <c r="D259" s="19"/>
      <c r="E259" s="19"/>
      <c r="F259" s="19"/>
      <c r="G259" s="19"/>
      <c r="H259" s="19"/>
      <c r="I259" s="19"/>
      <c r="J259" s="22"/>
      <c r="K259" s="47"/>
      <c r="L259" s="19"/>
      <c r="M259" s="19"/>
      <c r="N259" s="22"/>
      <c r="O259" s="49"/>
      <c r="P259" s="49"/>
      <c r="Q259" s="49"/>
      <c r="R259" s="19"/>
      <c r="S259" s="19"/>
      <c r="T259" s="19"/>
      <c r="U259" s="19"/>
      <c r="V259" s="19"/>
      <c r="W259" s="19"/>
      <c r="X259" s="19"/>
      <c r="Y259" s="19"/>
      <c r="Z259" s="19"/>
      <c r="AA259" s="22"/>
      <c r="AB259" s="22"/>
      <c r="AC259" s="22"/>
      <c r="AD259" s="22"/>
    </row>
    <row r="260" spans="2:30" ht="13.5" customHeight="1" x14ac:dyDescent="0.2">
      <c r="B260" s="101"/>
      <c r="C260" s="19"/>
      <c r="D260" s="19"/>
      <c r="E260" s="19"/>
      <c r="F260" s="19"/>
      <c r="G260" s="19"/>
      <c r="H260" s="19"/>
      <c r="I260" s="19"/>
      <c r="J260" s="22"/>
      <c r="K260" s="47"/>
      <c r="L260" s="19"/>
      <c r="M260" s="19"/>
      <c r="N260" s="22"/>
      <c r="O260" s="49"/>
      <c r="P260" s="49"/>
      <c r="Q260" s="49"/>
      <c r="R260" s="19"/>
      <c r="S260" s="19"/>
      <c r="T260" s="19"/>
      <c r="U260" s="19"/>
      <c r="V260" s="19"/>
      <c r="W260" s="19"/>
      <c r="X260" s="19"/>
      <c r="Y260" s="19"/>
      <c r="Z260" s="19"/>
      <c r="AA260" s="22"/>
      <c r="AB260" s="22"/>
      <c r="AC260" s="22"/>
      <c r="AD260" s="22"/>
    </row>
    <row r="261" spans="2:30" ht="13.5" customHeight="1" x14ac:dyDescent="0.2">
      <c r="B261" s="101"/>
      <c r="C261" s="19"/>
      <c r="D261" s="19"/>
      <c r="E261" s="19"/>
      <c r="F261" s="19"/>
      <c r="G261" s="19"/>
      <c r="H261" s="19"/>
      <c r="I261" s="19"/>
      <c r="J261" s="22"/>
      <c r="K261" s="47"/>
      <c r="L261" s="19"/>
      <c r="M261" s="19"/>
      <c r="N261" s="22"/>
      <c r="O261" s="49"/>
      <c r="P261" s="49"/>
      <c r="Q261" s="49"/>
      <c r="R261" s="19"/>
      <c r="S261" s="19"/>
      <c r="T261" s="19"/>
      <c r="U261" s="19"/>
      <c r="V261" s="19"/>
      <c r="W261" s="19"/>
      <c r="X261" s="19"/>
      <c r="Y261" s="19"/>
      <c r="Z261" s="19"/>
      <c r="AA261" s="22"/>
      <c r="AB261" s="22"/>
      <c r="AC261" s="22"/>
      <c r="AD261" s="22"/>
    </row>
    <row r="262" spans="2:30" ht="13.5" customHeight="1" x14ac:dyDescent="0.2">
      <c r="B262" s="101"/>
      <c r="C262" s="19"/>
      <c r="D262" s="19"/>
      <c r="E262" s="19"/>
      <c r="F262" s="19"/>
      <c r="G262" s="19"/>
      <c r="H262" s="19"/>
      <c r="I262" s="19"/>
      <c r="J262" s="22"/>
      <c r="K262" s="47"/>
      <c r="L262" s="19"/>
      <c r="M262" s="19"/>
      <c r="N262" s="22"/>
      <c r="O262" s="49"/>
      <c r="P262" s="49"/>
      <c r="Q262" s="49"/>
      <c r="R262" s="19"/>
      <c r="S262" s="19"/>
      <c r="T262" s="19"/>
      <c r="U262" s="19"/>
      <c r="V262" s="19"/>
      <c r="W262" s="19"/>
      <c r="X262" s="19"/>
      <c r="Y262" s="19"/>
      <c r="Z262" s="19"/>
      <c r="AA262" s="22"/>
      <c r="AB262" s="22"/>
      <c r="AC262" s="22"/>
      <c r="AD262" s="22"/>
    </row>
    <row r="263" spans="2:30" ht="13.5" customHeight="1" x14ac:dyDescent="0.2">
      <c r="B263" s="101"/>
      <c r="C263" s="19"/>
      <c r="D263" s="19"/>
      <c r="E263" s="19"/>
      <c r="F263" s="19"/>
      <c r="G263" s="19"/>
      <c r="H263" s="19"/>
      <c r="I263" s="19"/>
      <c r="J263" s="22"/>
      <c r="K263" s="47"/>
      <c r="L263" s="19"/>
      <c r="M263" s="19"/>
      <c r="N263" s="22"/>
      <c r="O263" s="49"/>
      <c r="P263" s="49"/>
      <c r="Q263" s="49"/>
      <c r="R263" s="19"/>
      <c r="S263" s="19"/>
      <c r="T263" s="19"/>
      <c r="U263" s="19"/>
      <c r="V263" s="19"/>
      <c r="W263" s="19"/>
      <c r="X263" s="19"/>
      <c r="Y263" s="19"/>
      <c r="Z263" s="19"/>
      <c r="AA263" s="22"/>
      <c r="AB263" s="22"/>
      <c r="AC263" s="22"/>
      <c r="AD263" s="22"/>
    </row>
    <row r="264" spans="2:30" ht="13.5" customHeight="1" x14ac:dyDescent="0.2">
      <c r="B264" s="101"/>
      <c r="C264" s="19"/>
      <c r="D264" s="19"/>
      <c r="E264" s="19"/>
      <c r="F264" s="19"/>
      <c r="G264" s="19"/>
      <c r="H264" s="19"/>
      <c r="I264" s="19"/>
      <c r="J264" s="22"/>
      <c r="K264" s="47"/>
      <c r="L264" s="19"/>
      <c r="M264" s="19"/>
      <c r="N264" s="22"/>
      <c r="O264" s="49"/>
      <c r="P264" s="49"/>
      <c r="Q264" s="49"/>
      <c r="R264" s="19"/>
      <c r="S264" s="19"/>
      <c r="T264" s="19"/>
      <c r="U264" s="19"/>
      <c r="V264" s="19"/>
      <c r="W264" s="19"/>
      <c r="X264" s="19"/>
      <c r="Y264" s="19"/>
      <c r="Z264" s="19"/>
      <c r="AA264" s="22"/>
      <c r="AB264" s="22"/>
      <c r="AC264" s="22"/>
      <c r="AD264" s="22"/>
    </row>
    <row r="265" spans="2:30" ht="13.5" customHeight="1" x14ac:dyDescent="0.2">
      <c r="B265" s="101"/>
      <c r="C265" s="19"/>
      <c r="D265" s="19"/>
      <c r="E265" s="19"/>
      <c r="F265" s="19"/>
      <c r="G265" s="19"/>
      <c r="H265" s="19"/>
      <c r="I265" s="19"/>
      <c r="J265" s="22"/>
      <c r="K265" s="47"/>
      <c r="L265" s="19"/>
      <c r="M265" s="19"/>
      <c r="N265" s="22"/>
      <c r="O265" s="49"/>
      <c r="P265" s="49"/>
      <c r="Q265" s="49"/>
      <c r="R265" s="19"/>
      <c r="S265" s="19"/>
      <c r="T265" s="19"/>
      <c r="U265" s="19"/>
      <c r="V265" s="19"/>
      <c r="W265" s="19"/>
      <c r="X265" s="19"/>
      <c r="Y265" s="19"/>
      <c r="Z265" s="19"/>
      <c r="AA265" s="22"/>
      <c r="AB265" s="22"/>
      <c r="AC265" s="22"/>
      <c r="AD265" s="22"/>
    </row>
    <row r="266" spans="2:30" ht="13.5" customHeight="1" x14ac:dyDescent="0.2">
      <c r="B266" s="101"/>
      <c r="C266" s="19"/>
      <c r="D266" s="19"/>
      <c r="E266" s="19"/>
      <c r="F266" s="19"/>
      <c r="G266" s="19"/>
      <c r="H266" s="19"/>
      <c r="I266" s="19"/>
      <c r="J266" s="22"/>
      <c r="K266" s="47"/>
      <c r="L266" s="19"/>
      <c r="M266" s="19"/>
      <c r="N266" s="22"/>
      <c r="O266" s="49"/>
      <c r="P266" s="49"/>
      <c r="Q266" s="49"/>
      <c r="R266" s="19"/>
      <c r="S266" s="19"/>
      <c r="T266" s="19"/>
      <c r="U266" s="19"/>
      <c r="V266" s="19"/>
      <c r="W266" s="19"/>
      <c r="X266" s="19"/>
      <c r="Y266" s="19"/>
      <c r="Z266" s="19"/>
      <c r="AA266" s="22"/>
      <c r="AB266" s="22"/>
      <c r="AC266" s="22"/>
      <c r="AD266" s="22"/>
    </row>
    <row r="267" spans="2:30" ht="13.5" customHeight="1" x14ac:dyDescent="0.2">
      <c r="B267" s="101"/>
      <c r="C267" s="19"/>
      <c r="D267" s="19"/>
      <c r="E267" s="19"/>
      <c r="F267" s="19"/>
      <c r="G267" s="19"/>
      <c r="H267" s="19"/>
      <c r="I267" s="19"/>
      <c r="J267" s="22"/>
      <c r="K267" s="47"/>
      <c r="L267" s="19"/>
      <c r="M267" s="19"/>
      <c r="N267" s="22"/>
      <c r="O267" s="49"/>
      <c r="P267" s="49"/>
      <c r="Q267" s="49"/>
      <c r="R267" s="19"/>
      <c r="S267" s="19"/>
      <c r="T267" s="19"/>
      <c r="U267" s="19"/>
      <c r="V267" s="19"/>
      <c r="W267" s="19"/>
      <c r="X267" s="19"/>
      <c r="Y267" s="19"/>
      <c r="Z267" s="19"/>
      <c r="AA267" s="22"/>
      <c r="AB267" s="22"/>
      <c r="AC267" s="22"/>
      <c r="AD267" s="22"/>
    </row>
    <row r="268" spans="2:30" ht="13.5" customHeight="1" x14ac:dyDescent="0.2">
      <c r="B268" s="101"/>
      <c r="C268" s="19"/>
      <c r="D268" s="19"/>
      <c r="E268" s="19"/>
      <c r="F268" s="19"/>
      <c r="G268" s="19"/>
      <c r="H268" s="19"/>
      <c r="I268" s="19"/>
      <c r="J268" s="22"/>
      <c r="K268" s="47"/>
      <c r="L268" s="19"/>
      <c r="M268" s="19"/>
      <c r="N268" s="22"/>
      <c r="O268" s="49"/>
      <c r="P268" s="49"/>
      <c r="Q268" s="49"/>
      <c r="R268" s="19"/>
      <c r="S268" s="19"/>
      <c r="T268" s="19"/>
      <c r="U268" s="19"/>
      <c r="V268" s="19"/>
      <c r="W268" s="19"/>
      <c r="X268" s="19"/>
      <c r="Y268" s="19"/>
      <c r="Z268" s="19"/>
      <c r="AA268" s="22"/>
      <c r="AB268" s="22"/>
      <c r="AC268" s="22"/>
      <c r="AD268" s="22"/>
    </row>
    <row r="269" spans="2:30" ht="13.5" customHeight="1" x14ac:dyDescent="0.2">
      <c r="B269" s="101"/>
      <c r="C269" s="19"/>
      <c r="D269" s="19"/>
      <c r="E269" s="19"/>
      <c r="F269" s="19"/>
      <c r="G269" s="19"/>
      <c r="H269" s="19"/>
      <c r="I269" s="19"/>
      <c r="J269" s="22"/>
      <c r="K269" s="47"/>
      <c r="L269" s="19"/>
      <c r="M269" s="19"/>
      <c r="N269" s="22"/>
      <c r="O269" s="49"/>
      <c r="P269" s="49"/>
      <c r="Q269" s="49"/>
      <c r="R269" s="19"/>
      <c r="S269" s="19"/>
      <c r="T269" s="19"/>
      <c r="U269" s="19"/>
      <c r="V269" s="19"/>
      <c r="W269" s="19"/>
      <c r="X269" s="19"/>
      <c r="Y269" s="19"/>
      <c r="Z269" s="19"/>
      <c r="AA269" s="22"/>
      <c r="AB269" s="22"/>
      <c r="AC269" s="22"/>
      <c r="AD269" s="22"/>
    </row>
    <row r="270" spans="2:30" ht="13.5" customHeight="1" x14ac:dyDescent="0.2">
      <c r="B270" s="101"/>
      <c r="C270" s="19"/>
      <c r="D270" s="19"/>
      <c r="E270" s="19"/>
      <c r="F270" s="19"/>
      <c r="G270" s="19"/>
      <c r="H270" s="19"/>
      <c r="I270" s="19"/>
      <c r="J270" s="22"/>
      <c r="K270" s="47"/>
      <c r="L270" s="19"/>
      <c r="M270" s="19"/>
      <c r="N270" s="22"/>
      <c r="O270" s="49"/>
      <c r="P270" s="49"/>
      <c r="Q270" s="49"/>
      <c r="R270" s="19"/>
      <c r="S270" s="19"/>
      <c r="T270" s="19"/>
      <c r="U270" s="19"/>
      <c r="V270" s="19"/>
      <c r="W270" s="19"/>
      <c r="X270" s="19"/>
      <c r="Y270" s="19"/>
      <c r="Z270" s="19"/>
      <c r="AA270" s="22"/>
      <c r="AB270" s="22"/>
      <c r="AC270" s="22"/>
      <c r="AD270" s="22"/>
    </row>
    <row r="271" spans="2:30" ht="13.5" customHeight="1" x14ac:dyDescent="0.2">
      <c r="B271" s="101"/>
      <c r="C271" s="19"/>
      <c r="D271" s="19"/>
      <c r="E271" s="19"/>
      <c r="F271" s="19"/>
      <c r="G271" s="19"/>
      <c r="H271" s="19"/>
      <c r="I271" s="19"/>
      <c r="J271" s="22"/>
      <c r="K271" s="47"/>
      <c r="L271" s="19"/>
      <c r="M271" s="19"/>
      <c r="N271" s="22"/>
      <c r="O271" s="49"/>
      <c r="P271" s="49"/>
      <c r="Q271" s="49"/>
      <c r="R271" s="19"/>
      <c r="S271" s="19"/>
      <c r="T271" s="19"/>
      <c r="U271" s="19"/>
      <c r="V271" s="19"/>
      <c r="W271" s="19"/>
      <c r="X271" s="19"/>
      <c r="Y271" s="19"/>
      <c r="Z271" s="19"/>
      <c r="AA271" s="22"/>
      <c r="AB271" s="22"/>
      <c r="AC271" s="22"/>
      <c r="AD271" s="22"/>
    </row>
    <row r="272" spans="2:30" ht="13.5" customHeight="1" x14ac:dyDescent="0.2">
      <c r="B272" s="101"/>
      <c r="C272" s="19"/>
      <c r="D272" s="19"/>
      <c r="E272" s="19"/>
      <c r="F272" s="19"/>
      <c r="G272" s="19"/>
      <c r="H272" s="19"/>
      <c r="I272" s="19"/>
      <c r="J272" s="22"/>
      <c r="K272" s="47"/>
      <c r="L272" s="19"/>
      <c r="M272" s="19"/>
      <c r="N272" s="22"/>
      <c r="O272" s="49"/>
      <c r="P272" s="49"/>
      <c r="Q272" s="49"/>
      <c r="R272" s="19"/>
      <c r="S272" s="19"/>
      <c r="T272" s="19"/>
      <c r="U272" s="19"/>
      <c r="V272" s="19"/>
      <c r="W272" s="19"/>
      <c r="X272" s="19"/>
      <c r="Y272" s="19"/>
      <c r="Z272" s="19"/>
      <c r="AA272" s="22"/>
      <c r="AB272" s="22"/>
      <c r="AC272" s="22"/>
      <c r="AD272" s="22"/>
    </row>
    <row r="273" spans="2:30" ht="13.5" customHeight="1" x14ac:dyDescent="0.2">
      <c r="B273" s="101"/>
      <c r="C273" s="19"/>
      <c r="D273" s="19"/>
      <c r="E273" s="19"/>
      <c r="F273" s="19"/>
      <c r="G273" s="19"/>
      <c r="H273" s="19"/>
      <c r="I273" s="19"/>
      <c r="J273" s="22"/>
      <c r="K273" s="47"/>
      <c r="L273" s="19"/>
      <c r="M273" s="19"/>
      <c r="N273" s="22"/>
      <c r="O273" s="49"/>
      <c r="P273" s="49"/>
      <c r="Q273" s="49"/>
      <c r="R273" s="19"/>
      <c r="S273" s="19"/>
      <c r="T273" s="19"/>
      <c r="U273" s="19"/>
      <c r="V273" s="19"/>
      <c r="W273" s="19"/>
      <c r="X273" s="19"/>
      <c r="Y273" s="19"/>
      <c r="Z273" s="19"/>
      <c r="AA273" s="22"/>
      <c r="AB273" s="22"/>
      <c r="AC273" s="22"/>
      <c r="AD273" s="22"/>
    </row>
    <row r="274" spans="2:30" ht="13.5" customHeight="1" x14ac:dyDescent="0.2">
      <c r="B274" s="101"/>
      <c r="C274" s="19"/>
      <c r="D274" s="19"/>
      <c r="E274" s="19"/>
      <c r="F274" s="19"/>
      <c r="G274" s="19"/>
      <c r="H274" s="19"/>
      <c r="I274" s="19"/>
      <c r="J274" s="22"/>
      <c r="K274" s="47"/>
      <c r="L274" s="19"/>
      <c r="M274" s="19"/>
      <c r="N274" s="22"/>
      <c r="O274" s="49"/>
      <c r="P274" s="49"/>
      <c r="Q274" s="49"/>
      <c r="R274" s="19"/>
      <c r="S274" s="19"/>
      <c r="T274" s="19"/>
      <c r="U274" s="19"/>
      <c r="V274" s="19"/>
      <c r="W274" s="19"/>
      <c r="X274" s="19"/>
      <c r="Y274" s="19"/>
      <c r="Z274" s="19"/>
      <c r="AA274" s="22"/>
      <c r="AB274" s="22"/>
      <c r="AC274" s="22"/>
      <c r="AD274" s="22"/>
    </row>
    <row r="275" spans="2:30" ht="13.5" customHeight="1" x14ac:dyDescent="0.2">
      <c r="B275" s="101"/>
      <c r="C275" s="19"/>
      <c r="D275" s="19"/>
      <c r="E275" s="19"/>
      <c r="F275" s="19"/>
      <c r="G275" s="19"/>
      <c r="H275" s="19"/>
      <c r="I275" s="19"/>
      <c r="J275" s="22"/>
      <c r="K275" s="47"/>
      <c r="L275" s="19"/>
      <c r="M275" s="19"/>
      <c r="N275" s="22"/>
      <c r="O275" s="49"/>
      <c r="P275" s="49"/>
      <c r="Q275" s="49"/>
      <c r="R275" s="19"/>
      <c r="S275" s="19"/>
      <c r="T275" s="19"/>
      <c r="U275" s="19"/>
      <c r="V275" s="19"/>
      <c r="W275" s="19"/>
      <c r="X275" s="19"/>
      <c r="Y275" s="19"/>
      <c r="Z275" s="19"/>
      <c r="AA275" s="22"/>
      <c r="AB275" s="22"/>
      <c r="AC275" s="22"/>
      <c r="AD275" s="22"/>
    </row>
    <row r="276" spans="2:30" ht="13.5" customHeight="1" x14ac:dyDescent="0.2">
      <c r="B276" s="101"/>
      <c r="C276" s="19"/>
      <c r="D276" s="19"/>
      <c r="E276" s="19"/>
      <c r="F276" s="19"/>
      <c r="G276" s="19"/>
      <c r="H276" s="19"/>
      <c r="I276" s="19"/>
      <c r="J276" s="22"/>
      <c r="K276" s="47"/>
      <c r="L276" s="19"/>
      <c r="M276" s="19"/>
      <c r="N276" s="22"/>
      <c r="O276" s="49"/>
      <c r="P276" s="49"/>
      <c r="Q276" s="49"/>
      <c r="R276" s="19"/>
      <c r="S276" s="19"/>
      <c r="T276" s="19"/>
      <c r="U276" s="19"/>
      <c r="V276" s="19"/>
      <c r="W276" s="19"/>
      <c r="X276" s="19"/>
      <c r="Y276" s="19"/>
      <c r="Z276" s="19"/>
      <c r="AA276" s="22"/>
      <c r="AB276" s="22"/>
      <c r="AC276" s="22"/>
      <c r="AD276" s="22"/>
    </row>
    <row r="277" spans="2:30" ht="13.5" customHeight="1" x14ac:dyDescent="0.2">
      <c r="B277" s="101"/>
      <c r="C277" s="19"/>
      <c r="D277" s="19"/>
      <c r="E277" s="19"/>
      <c r="F277" s="19"/>
      <c r="G277" s="19"/>
      <c r="H277" s="19"/>
      <c r="I277" s="19"/>
      <c r="J277" s="22"/>
      <c r="K277" s="47"/>
      <c r="L277" s="19"/>
      <c r="M277" s="19"/>
      <c r="N277" s="22"/>
      <c r="O277" s="49"/>
      <c r="P277" s="49"/>
      <c r="Q277" s="49"/>
      <c r="R277" s="19"/>
      <c r="S277" s="19"/>
      <c r="T277" s="19"/>
      <c r="U277" s="19"/>
      <c r="V277" s="19"/>
      <c r="W277" s="19"/>
      <c r="X277" s="19"/>
      <c r="Y277" s="19"/>
      <c r="Z277" s="19"/>
      <c r="AA277" s="22"/>
      <c r="AB277" s="22"/>
      <c r="AC277" s="22"/>
      <c r="AD277" s="22"/>
    </row>
    <row r="278" spans="2:30" ht="13.5" customHeight="1" x14ac:dyDescent="0.2">
      <c r="B278" s="101"/>
      <c r="C278" s="19"/>
      <c r="D278" s="19"/>
      <c r="E278" s="19"/>
      <c r="F278" s="19"/>
      <c r="G278" s="19"/>
      <c r="H278" s="19"/>
      <c r="I278" s="19"/>
      <c r="J278" s="22"/>
      <c r="K278" s="47"/>
      <c r="L278" s="19"/>
      <c r="M278" s="19"/>
      <c r="N278" s="22"/>
      <c r="O278" s="49"/>
      <c r="P278" s="49"/>
      <c r="Q278" s="49"/>
      <c r="R278" s="19"/>
      <c r="S278" s="19"/>
      <c r="T278" s="19"/>
      <c r="U278" s="19"/>
      <c r="V278" s="19"/>
      <c r="W278" s="19"/>
      <c r="X278" s="19"/>
      <c r="Y278" s="19"/>
      <c r="Z278" s="19"/>
      <c r="AA278" s="22"/>
      <c r="AB278" s="22"/>
      <c r="AC278" s="22"/>
      <c r="AD278" s="22"/>
    </row>
    <row r="279" spans="2:30" ht="13.5" customHeight="1" x14ac:dyDescent="0.2">
      <c r="B279" s="101"/>
      <c r="C279" s="19"/>
      <c r="D279" s="19"/>
      <c r="E279" s="19"/>
      <c r="F279" s="19"/>
      <c r="G279" s="19"/>
      <c r="H279" s="19"/>
      <c r="I279" s="19"/>
      <c r="J279" s="22"/>
      <c r="K279" s="47"/>
      <c r="L279" s="19"/>
      <c r="M279" s="19"/>
      <c r="N279" s="22"/>
      <c r="O279" s="49"/>
      <c r="P279" s="49"/>
      <c r="Q279" s="49"/>
      <c r="R279" s="19"/>
      <c r="S279" s="19"/>
      <c r="T279" s="19"/>
      <c r="U279" s="19"/>
      <c r="V279" s="19"/>
      <c r="W279" s="19"/>
      <c r="X279" s="19"/>
      <c r="Y279" s="19"/>
      <c r="Z279" s="19"/>
      <c r="AA279" s="22"/>
      <c r="AB279" s="22"/>
      <c r="AC279" s="22"/>
      <c r="AD279" s="22"/>
    </row>
    <row r="280" spans="2:30" ht="13.5" customHeight="1" x14ac:dyDescent="0.2">
      <c r="B280" s="101"/>
      <c r="C280" s="19"/>
      <c r="D280" s="19"/>
      <c r="E280" s="19"/>
      <c r="F280" s="19"/>
      <c r="G280" s="19"/>
      <c r="H280" s="19"/>
      <c r="I280" s="19"/>
      <c r="J280" s="22"/>
      <c r="K280" s="47"/>
      <c r="L280" s="19"/>
      <c r="M280" s="19"/>
      <c r="N280" s="22"/>
      <c r="O280" s="49"/>
      <c r="P280" s="49"/>
      <c r="Q280" s="49"/>
      <c r="R280" s="19"/>
      <c r="S280" s="19"/>
      <c r="T280" s="19"/>
      <c r="U280" s="19"/>
      <c r="V280" s="19"/>
      <c r="W280" s="19"/>
      <c r="X280" s="19"/>
      <c r="Y280" s="19"/>
      <c r="Z280" s="19"/>
      <c r="AA280" s="22"/>
      <c r="AB280" s="22"/>
      <c r="AC280" s="22"/>
      <c r="AD280" s="22"/>
    </row>
    <row r="281" spans="2:30" ht="13.5" customHeight="1" x14ac:dyDescent="0.2">
      <c r="B281" s="101"/>
      <c r="C281" s="19"/>
      <c r="D281" s="19"/>
      <c r="E281" s="19"/>
      <c r="F281" s="19"/>
      <c r="G281" s="19"/>
      <c r="H281" s="19"/>
      <c r="I281" s="19"/>
      <c r="J281" s="22"/>
      <c r="K281" s="47"/>
      <c r="L281" s="19"/>
      <c r="M281" s="19"/>
      <c r="N281" s="22"/>
      <c r="O281" s="49"/>
      <c r="P281" s="49"/>
      <c r="Q281" s="49"/>
      <c r="R281" s="19"/>
      <c r="S281" s="19"/>
      <c r="T281" s="19"/>
      <c r="U281" s="19"/>
      <c r="V281" s="19"/>
      <c r="W281" s="19"/>
      <c r="X281" s="19"/>
      <c r="Y281" s="19"/>
      <c r="Z281" s="19"/>
      <c r="AA281" s="22"/>
      <c r="AB281" s="22"/>
      <c r="AC281" s="22"/>
      <c r="AD281" s="22"/>
    </row>
    <row r="282" spans="2:30" ht="13.5" customHeight="1" x14ac:dyDescent="0.2">
      <c r="B282" s="101"/>
      <c r="C282" s="19"/>
      <c r="D282" s="19"/>
      <c r="E282" s="19"/>
      <c r="F282" s="19"/>
      <c r="G282" s="19"/>
      <c r="H282" s="19"/>
      <c r="I282" s="19"/>
      <c r="J282" s="22"/>
      <c r="K282" s="47"/>
      <c r="L282" s="19"/>
      <c r="M282" s="19"/>
      <c r="N282" s="22"/>
      <c r="O282" s="49"/>
      <c r="P282" s="49"/>
      <c r="Q282" s="49"/>
      <c r="R282" s="19"/>
      <c r="S282" s="19"/>
      <c r="T282" s="19"/>
      <c r="U282" s="19"/>
      <c r="V282" s="19"/>
      <c r="W282" s="19"/>
      <c r="X282" s="19"/>
      <c r="Y282" s="19"/>
      <c r="Z282" s="19"/>
      <c r="AA282" s="22"/>
      <c r="AB282" s="22"/>
      <c r="AC282" s="22"/>
      <c r="AD282" s="22"/>
    </row>
    <row r="283" spans="2:30" ht="13.5" customHeight="1" x14ac:dyDescent="0.2">
      <c r="B283" s="101"/>
      <c r="C283" s="19"/>
      <c r="D283" s="19"/>
      <c r="E283" s="19"/>
      <c r="F283" s="19"/>
      <c r="G283" s="19"/>
      <c r="H283" s="19"/>
      <c r="I283" s="19"/>
      <c r="J283" s="22"/>
      <c r="K283" s="47"/>
      <c r="L283" s="19"/>
      <c r="M283" s="19"/>
      <c r="N283" s="22"/>
      <c r="O283" s="49"/>
      <c r="P283" s="49"/>
      <c r="Q283" s="49"/>
      <c r="R283" s="19"/>
      <c r="S283" s="19"/>
      <c r="T283" s="19"/>
      <c r="U283" s="19"/>
      <c r="V283" s="19"/>
      <c r="W283" s="19"/>
      <c r="X283" s="19"/>
      <c r="Y283" s="19"/>
      <c r="Z283" s="19"/>
      <c r="AA283" s="22"/>
      <c r="AB283" s="22"/>
      <c r="AC283" s="22"/>
      <c r="AD283" s="22"/>
    </row>
    <row r="284" spans="2:30" ht="13.5" customHeight="1" x14ac:dyDescent="0.2">
      <c r="B284" s="101"/>
      <c r="C284" s="19"/>
      <c r="D284" s="19"/>
      <c r="E284" s="19"/>
      <c r="F284" s="19"/>
      <c r="G284" s="19"/>
      <c r="H284" s="19"/>
      <c r="I284" s="19"/>
      <c r="J284" s="22"/>
      <c r="K284" s="47"/>
      <c r="L284" s="19"/>
      <c r="M284" s="19"/>
      <c r="N284" s="22"/>
      <c r="O284" s="49"/>
      <c r="P284" s="49"/>
      <c r="Q284" s="49"/>
      <c r="R284" s="19"/>
      <c r="S284" s="19"/>
      <c r="T284" s="19"/>
      <c r="U284" s="19"/>
      <c r="V284" s="19"/>
      <c r="W284" s="19"/>
      <c r="X284" s="19"/>
      <c r="Y284" s="19"/>
      <c r="Z284" s="19"/>
      <c r="AA284" s="22"/>
      <c r="AB284" s="22"/>
      <c r="AC284" s="22"/>
      <c r="AD284" s="22"/>
    </row>
    <row r="285" spans="2:30" ht="13.5" customHeight="1" x14ac:dyDescent="0.2">
      <c r="B285" s="101"/>
      <c r="C285" s="19"/>
      <c r="D285" s="19"/>
      <c r="E285" s="19"/>
      <c r="F285" s="19"/>
      <c r="G285" s="19"/>
      <c r="H285" s="19"/>
      <c r="I285" s="19"/>
      <c r="J285" s="22"/>
      <c r="K285" s="47"/>
      <c r="L285" s="19"/>
      <c r="M285" s="19"/>
      <c r="N285" s="22"/>
      <c r="O285" s="49"/>
      <c r="P285" s="49"/>
      <c r="Q285" s="49"/>
      <c r="R285" s="19"/>
      <c r="S285" s="19"/>
      <c r="T285" s="19"/>
      <c r="U285" s="19"/>
      <c r="V285" s="19"/>
      <c r="W285" s="19"/>
      <c r="X285" s="19"/>
      <c r="Y285" s="19"/>
      <c r="Z285" s="19"/>
      <c r="AA285" s="22"/>
      <c r="AB285" s="22"/>
      <c r="AC285" s="22"/>
      <c r="AD285" s="22"/>
    </row>
    <row r="286" spans="2:30" ht="13.5" customHeight="1" x14ac:dyDescent="0.2">
      <c r="B286" s="101"/>
      <c r="C286" s="19"/>
      <c r="D286" s="19"/>
      <c r="E286" s="19"/>
      <c r="F286" s="19"/>
      <c r="G286" s="19"/>
      <c r="H286" s="19"/>
      <c r="I286" s="19"/>
      <c r="J286" s="22"/>
      <c r="K286" s="47"/>
      <c r="L286" s="19"/>
      <c r="M286" s="19"/>
      <c r="N286" s="22"/>
      <c r="O286" s="49"/>
      <c r="P286" s="49"/>
      <c r="Q286" s="49"/>
      <c r="R286" s="19"/>
      <c r="S286" s="19"/>
      <c r="T286" s="19"/>
      <c r="U286" s="19"/>
      <c r="V286" s="19"/>
      <c r="W286" s="19"/>
      <c r="X286" s="19"/>
      <c r="Y286" s="19"/>
      <c r="Z286" s="19"/>
      <c r="AA286" s="22"/>
      <c r="AB286" s="22"/>
      <c r="AC286" s="22"/>
      <c r="AD286" s="22"/>
    </row>
    <row r="287" spans="2:30" ht="13.5" customHeight="1" x14ac:dyDescent="0.2">
      <c r="B287" s="101"/>
      <c r="C287" s="19"/>
      <c r="D287" s="19"/>
      <c r="E287" s="19"/>
      <c r="F287" s="19"/>
      <c r="G287" s="19"/>
      <c r="H287" s="19"/>
      <c r="I287" s="19"/>
      <c r="J287" s="22"/>
      <c r="K287" s="47"/>
      <c r="L287" s="19"/>
      <c r="M287" s="19"/>
      <c r="N287" s="22"/>
      <c r="O287" s="49"/>
      <c r="P287" s="49"/>
      <c r="Q287" s="49"/>
      <c r="R287" s="19"/>
      <c r="S287" s="19"/>
      <c r="T287" s="19"/>
      <c r="U287" s="19"/>
      <c r="V287" s="19"/>
      <c r="W287" s="19"/>
      <c r="X287" s="19"/>
      <c r="Y287" s="19"/>
      <c r="Z287" s="19"/>
      <c r="AA287" s="22"/>
      <c r="AB287" s="22"/>
      <c r="AC287" s="22"/>
      <c r="AD287" s="22"/>
    </row>
    <row r="288" spans="2:30" ht="13.5" customHeight="1" x14ac:dyDescent="0.2">
      <c r="B288" s="101"/>
      <c r="C288" s="19"/>
      <c r="D288" s="19"/>
      <c r="E288" s="19"/>
      <c r="F288" s="19"/>
      <c r="G288" s="19"/>
      <c r="H288" s="19"/>
      <c r="I288" s="19"/>
      <c r="J288" s="22"/>
      <c r="K288" s="47"/>
      <c r="L288" s="19"/>
      <c r="M288" s="19"/>
      <c r="N288" s="22"/>
      <c r="O288" s="49"/>
      <c r="P288" s="49"/>
      <c r="Q288" s="49"/>
      <c r="R288" s="19"/>
      <c r="S288" s="19"/>
      <c r="T288" s="19"/>
      <c r="U288" s="19"/>
      <c r="V288" s="19"/>
      <c r="W288" s="19"/>
      <c r="X288" s="19"/>
      <c r="Y288" s="19"/>
      <c r="Z288" s="19"/>
      <c r="AA288" s="22"/>
      <c r="AB288" s="22"/>
      <c r="AC288" s="22"/>
      <c r="AD288" s="22"/>
    </row>
    <row r="289" spans="2:30" ht="13.5" customHeight="1" x14ac:dyDescent="0.2">
      <c r="B289" s="101"/>
      <c r="C289" s="19"/>
      <c r="D289" s="19"/>
      <c r="E289" s="19"/>
      <c r="F289" s="19"/>
      <c r="G289" s="19"/>
      <c r="H289" s="19"/>
      <c r="I289" s="19"/>
      <c r="J289" s="22"/>
      <c r="K289" s="47"/>
      <c r="L289" s="19"/>
      <c r="M289" s="19"/>
      <c r="N289" s="22"/>
      <c r="O289" s="49"/>
      <c r="P289" s="49"/>
      <c r="Q289" s="49"/>
      <c r="R289" s="19"/>
      <c r="S289" s="19"/>
      <c r="T289" s="19"/>
      <c r="U289" s="19"/>
      <c r="V289" s="19"/>
      <c r="W289" s="19"/>
      <c r="X289" s="19"/>
      <c r="Y289" s="19"/>
      <c r="Z289" s="19"/>
      <c r="AA289" s="22"/>
      <c r="AB289" s="22"/>
      <c r="AC289" s="22"/>
      <c r="AD289" s="22"/>
    </row>
    <row r="290" spans="2:30" ht="13.5" customHeight="1" x14ac:dyDescent="0.2">
      <c r="B290" s="101"/>
      <c r="C290" s="19"/>
      <c r="D290" s="19"/>
      <c r="E290" s="19"/>
      <c r="F290" s="19"/>
      <c r="G290" s="19"/>
      <c r="H290" s="19"/>
      <c r="I290" s="19"/>
      <c r="J290" s="22"/>
      <c r="K290" s="47"/>
      <c r="L290" s="19"/>
      <c r="M290" s="19"/>
      <c r="N290" s="22"/>
      <c r="O290" s="49"/>
      <c r="P290" s="49"/>
      <c r="Q290" s="49"/>
      <c r="R290" s="19"/>
      <c r="S290" s="19"/>
      <c r="T290" s="19"/>
      <c r="U290" s="19"/>
      <c r="V290" s="19"/>
      <c r="W290" s="19"/>
      <c r="X290" s="19"/>
      <c r="Y290" s="19"/>
      <c r="Z290" s="19"/>
      <c r="AA290" s="22"/>
      <c r="AB290" s="22"/>
      <c r="AC290" s="22"/>
      <c r="AD290" s="22"/>
    </row>
    <row r="291" spans="2:30" ht="13.5" customHeight="1" x14ac:dyDescent="0.2">
      <c r="B291" s="101"/>
      <c r="C291" s="19"/>
      <c r="D291" s="19"/>
      <c r="E291" s="19"/>
      <c r="F291" s="19"/>
      <c r="G291" s="19"/>
      <c r="H291" s="19"/>
      <c r="I291" s="19"/>
      <c r="J291" s="22"/>
      <c r="K291" s="47"/>
      <c r="L291" s="19"/>
      <c r="M291" s="19"/>
      <c r="N291" s="22"/>
      <c r="O291" s="49"/>
      <c r="P291" s="49"/>
      <c r="Q291" s="49"/>
      <c r="R291" s="19"/>
      <c r="S291" s="19"/>
      <c r="T291" s="19"/>
      <c r="U291" s="19"/>
      <c r="V291" s="19"/>
      <c r="W291" s="19"/>
      <c r="X291" s="19"/>
      <c r="Y291" s="19"/>
      <c r="Z291" s="19"/>
      <c r="AA291" s="22"/>
      <c r="AB291" s="22"/>
      <c r="AC291" s="22"/>
      <c r="AD291" s="22"/>
    </row>
    <row r="292" spans="2:30" ht="13.5" customHeight="1" x14ac:dyDescent="0.2">
      <c r="B292" s="101"/>
      <c r="C292" s="19"/>
      <c r="D292" s="19"/>
      <c r="E292" s="19"/>
      <c r="F292" s="19"/>
      <c r="G292" s="19"/>
      <c r="H292" s="19"/>
      <c r="I292" s="19"/>
      <c r="J292" s="22"/>
      <c r="K292" s="47"/>
      <c r="L292" s="19"/>
      <c r="M292" s="19"/>
      <c r="N292" s="22"/>
      <c r="O292" s="49"/>
      <c r="P292" s="49"/>
      <c r="Q292" s="49"/>
      <c r="R292" s="19"/>
      <c r="S292" s="19"/>
      <c r="T292" s="19"/>
      <c r="U292" s="19"/>
      <c r="V292" s="19"/>
      <c r="W292" s="19"/>
      <c r="X292" s="19"/>
      <c r="Y292" s="19"/>
      <c r="Z292" s="19"/>
      <c r="AA292" s="22"/>
      <c r="AB292" s="22"/>
      <c r="AC292" s="22"/>
      <c r="AD292" s="22"/>
    </row>
    <row r="293" spans="2:30" ht="13.5" customHeight="1" x14ac:dyDescent="0.2">
      <c r="B293" s="101"/>
      <c r="C293" s="19"/>
      <c r="D293" s="19"/>
      <c r="E293" s="19"/>
      <c r="F293" s="19"/>
      <c r="G293" s="19"/>
      <c r="H293" s="19"/>
      <c r="I293" s="19"/>
      <c r="J293" s="22"/>
      <c r="K293" s="47"/>
      <c r="L293" s="19"/>
      <c r="M293" s="19"/>
      <c r="N293" s="22"/>
      <c r="O293" s="49"/>
      <c r="P293" s="49"/>
      <c r="Q293" s="49"/>
      <c r="R293" s="19"/>
      <c r="S293" s="19"/>
      <c r="T293" s="19"/>
      <c r="U293" s="19"/>
      <c r="V293" s="19"/>
      <c r="W293" s="19"/>
      <c r="X293" s="19"/>
      <c r="Y293" s="19"/>
      <c r="Z293" s="19"/>
      <c r="AA293" s="22"/>
      <c r="AB293" s="22"/>
      <c r="AC293" s="22"/>
      <c r="AD293" s="22"/>
    </row>
    <row r="294" spans="2:30" ht="13.5" customHeight="1" x14ac:dyDescent="0.2">
      <c r="B294" s="101"/>
      <c r="C294" s="19"/>
      <c r="D294" s="19"/>
      <c r="E294" s="19"/>
      <c r="F294" s="19"/>
      <c r="G294" s="19"/>
      <c r="H294" s="19"/>
      <c r="I294" s="19"/>
      <c r="J294" s="22"/>
      <c r="K294" s="47"/>
      <c r="L294" s="19"/>
      <c r="M294" s="19"/>
      <c r="N294" s="22"/>
      <c r="O294" s="49"/>
      <c r="P294" s="49"/>
      <c r="Q294" s="49"/>
      <c r="R294" s="19"/>
      <c r="S294" s="19"/>
      <c r="T294" s="19"/>
      <c r="U294" s="19"/>
      <c r="V294" s="19"/>
      <c r="W294" s="19"/>
      <c r="X294" s="19"/>
      <c r="Y294" s="19"/>
      <c r="Z294" s="19"/>
      <c r="AA294" s="22"/>
      <c r="AB294" s="22"/>
      <c r="AC294" s="22"/>
      <c r="AD294" s="22"/>
    </row>
    <row r="295" spans="2:30" ht="13.5" customHeight="1" x14ac:dyDescent="0.2">
      <c r="B295" s="101"/>
      <c r="C295" s="19"/>
      <c r="D295" s="19"/>
      <c r="E295" s="19"/>
      <c r="F295" s="19"/>
      <c r="G295" s="19"/>
      <c r="H295" s="19"/>
      <c r="I295" s="19"/>
      <c r="J295" s="22"/>
      <c r="K295" s="47"/>
      <c r="L295" s="19"/>
      <c r="M295" s="19"/>
      <c r="N295" s="22"/>
      <c r="O295" s="49"/>
      <c r="P295" s="49"/>
      <c r="Q295" s="49"/>
      <c r="R295" s="19"/>
      <c r="S295" s="19"/>
      <c r="T295" s="19"/>
      <c r="U295" s="19"/>
      <c r="V295" s="19"/>
      <c r="W295" s="19"/>
      <c r="X295" s="19"/>
      <c r="Y295" s="19"/>
      <c r="Z295" s="19"/>
      <c r="AA295" s="22"/>
      <c r="AB295" s="22"/>
      <c r="AC295" s="22"/>
      <c r="AD295" s="22"/>
    </row>
    <row r="296" spans="2:30" ht="13.5" customHeight="1" x14ac:dyDescent="0.2">
      <c r="B296" s="101"/>
      <c r="C296" s="19"/>
      <c r="D296" s="19"/>
      <c r="E296" s="19"/>
      <c r="F296" s="19"/>
      <c r="G296" s="19"/>
      <c r="H296" s="19"/>
      <c r="I296" s="19"/>
      <c r="J296" s="22"/>
      <c r="K296" s="47"/>
      <c r="L296" s="19"/>
      <c r="M296" s="19"/>
      <c r="N296" s="22"/>
      <c r="O296" s="49"/>
      <c r="P296" s="49"/>
      <c r="Q296" s="49"/>
      <c r="R296" s="19"/>
      <c r="S296" s="19"/>
      <c r="T296" s="19"/>
      <c r="U296" s="19"/>
      <c r="V296" s="19"/>
      <c r="W296" s="19"/>
      <c r="X296" s="19"/>
      <c r="Y296" s="19"/>
      <c r="Z296" s="19"/>
      <c r="AA296" s="22"/>
      <c r="AB296" s="22"/>
      <c r="AC296" s="22"/>
      <c r="AD296" s="22"/>
    </row>
    <row r="297" spans="2:30" ht="15.75" customHeight="1" x14ac:dyDescent="0.2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</row>
    <row r="298" spans="2:30" ht="15.75" customHeight="1" x14ac:dyDescent="0.2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</row>
    <row r="299" spans="2:30" ht="15.75" customHeight="1" x14ac:dyDescent="0.2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</row>
    <row r="300" spans="2:30" ht="15.75" customHeight="1" x14ac:dyDescent="0.2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</row>
    <row r="301" spans="2:30" ht="15.75" customHeight="1" x14ac:dyDescent="0.2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</row>
    <row r="302" spans="2:30" ht="15.75" customHeight="1" x14ac:dyDescent="0.2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</row>
    <row r="303" spans="2:30" ht="15.75" customHeight="1" x14ac:dyDescent="0.2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</row>
    <row r="304" spans="2:30" ht="15.75" customHeight="1" x14ac:dyDescent="0.2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</row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4:N196" xr:uid="{00000000-0009-0000-0000-000005000000}"/>
  <mergeCells count="1">
    <mergeCell ref="H13:I13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D1000"/>
  <sheetViews>
    <sheetView workbookViewId="0"/>
  </sheetViews>
  <sheetFormatPr baseColWidth="10" defaultColWidth="14.5" defaultRowHeight="15" customHeight="1" outlineLevelCol="1" x14ac:dyDescent="0.2"/>
  <cols>
    <col min="1" max="1" width="13" customWidth="1"/>
    <col min="2" max="2" width="13.1640625" customWidth="1"/>
    <col min="3" max="3" width="29.1640625" customWidth="1"/>
    <col min="4" max="7" width="13.1640625" customWidth="1"/>
    <col min="8" max="8" width="20.1640625" customWidth="1"/>
    <col min="9" max="9" width="13.1640625" customWidth="1"/>
    <col min="10" max="11" width="20.5" hidden="1" customWidth="1" outlineLevel="1"/>
    <col min="12" max="12" width="40.5" hidden="1" customWidth="1" outlineLevel="1"/>
    <col min="13" max="13" width="11.5" hidden="1" customWidth="1" outlineLevel="1"/>
    <col min="14" max="14" width="8.83203125" hidden="1" customWidth="1" outlineLevel="1"/>
    <col min="15" max="15" width="23.5" hidden="1" customWidth="1" outlineLevel="1"/>
    <col min="16" max="16" width="23" hidden="1" customWidth="1" outlineLevel="1"/>
    <col min="17" max="17" width="23.5" hidden="1" customWidth="1" outlineLevel="1"/>
    <col min="18" max="18" width="7.5" hidden="1" customWidth="1" outlineLevel="1"/>
    <col min="19" max="19" width="23.5" hidden="1" customWidth="1" outlineLevel="1"/>
    <col min="20" max="20" width="20.83203125" hidden="1" customWidth="1" outlineLevel="1"/>
    <col min="21" max="23" width="21.1640625" hidden="1" customWidth="1" outlineLevel="1"/>
    <col min="24" max="25" width="28.1640625" hidden="1" customWidth="1" outlineLevel="1"/>
    <col min="26" max="26" width="20.83203125" hidden="1" customWidth="1" outlineLevel="1"/>
    <col min="27" max="27" width="20.1640625" hidden="1" customWidth="1" outlineLevel="1"/>
    <col min="28" max="28" width="20.83203125" customWidth="1"/>
    <col min="29" max="29" width="16.5" customWidth="1"/>
    <col min="30" max="30" width="25" customWidth="1"/>
  </cols>
  <sheetData>
    <row r="1" spans="1:30" ht="13.5" customHeight="1" x14ac:dyDescent="0.2">
      <c r="A1" s="20" t="s">
        <v>108</v>
      </c>
      <c r="B1" s="20"/>
      <c r="C1" s="20" t="s">
        <v>464</v>
      </c>
      <c r="D1" s="21" t="s">
        <v>364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111</v>
      </c>
      <c r="V1" s="19"/>
      <c r="W1" s="19" t="s">
        <v>112</v>
      </c>
      <c r="X1" s="19" t="s">
        <v>465</v>
      </c>
      <c r="Y1" s="19" t="s">
        <v>466</v>
      </c>
      <c r="Z1" s="19"/>
      <c r="AA1" s="19"/>
      <c r="AB1" s="19"/>
      <c r="AC1" s="19"/>
      <c r="AD1" s="19"/>
    </row>
    <row r="2" spans="1:30" ht="13.5" customHeight="1" x14ac:dyDescent="0.2">
      <c r="A2" s="7" t="s">
        <v>8</v>
      </c>
      <c r="B2" s="23"/>
      <c r="C2" s="94">
        <v>2</v>
      </c>
      <c r="D2" s="25"/>
      <c r="E2" s="19" t="s">
        <v>256</v>
      </c>
      <c r="F2" s="19" t="s">
        <v>271</v>
      </c>
      <c r="G2" s="19" t="s">
        <v>274</v>
      </c>
      <c r="H2" s="19" t="s">
        <v>259</v>
      </c>
      <c r="I2" s="19" t="s">
        <v>467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7" t="s">
        <v>8</v>
      </c>
      <c r="U2" s="19">
        <f>SUM(U15:U18)</f>
        <v>25</v>
      </c>
      <c r="V2" s="19"/>
      <c r="W2" s="26" t="e">
        <f t="shared" ref="W2:W12" si="0">U2/D2</f>
        <v>#DIV/0!</v>
      </c>
      <c r="X2" s="19">
        <f>COUNTIF($S$15:$S$93,"*Chatswood*")</f>
        <v>4</v>
      </c>
      <c r="Y2" s="19"/>
      <c r="Z2" s="19"/>
      <c r="AA2" s="19"/>
      <c r="AB2" s="19"/>
      <c r="AC2" s="19"/>
      <c r="AD2" s="19"/>
    </row>
    <row r="3" spans="1:30" ht="13.5" customHeight="1" x14ac:dyDescent="0.2">
      <c r="A3" s="10" t="s">
        <v>10</v>
      </c>
      <c r="B3" s="27"/>
      <c r="C3" s="95">
        <v>2</v>
      </c>
      <c r="D3" s="29"/>
      <c r="E3" s="19" t="s">
        <v>274</v>
      </c>
      <c r="F3" s="19" t="s">
        <v>272</v>
      </c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19">
        <f>U19</f>
        <v>7</v>
      </c>
      <c r="V3" s="19"/>
      <c r="W3" s="26" t="e">
        <f t="shared" si="0"/>
        <v>#DIV/0!</v>
      </c>
      <c r="X3" s="19">
        <f>COUNTIF($S$15:$S$93,"*Hornsby*")</f>
        <v>5</v>
      </c>
      <c r="Y3" s="19"/>
      <c r="Z3" s="19"/>
      <c r="AA3" s="19"/>
      <c r="AB3" s="19"/>
      <c r="AC3" s="19"/>
      <c r="AD3" s="19"/>
    </row>
    <row r="4" spans="1:30" ht="13.5" customHeight="1" x14ac:dyDescent="0.2">
      <c r="A4" s="12" t="s">
        <v>12</v>
      </c>
      <c r="B4" s="30"/>
      <c r="C4" s="95">
        <v>2</v>
      </c>
      <c r="D4" s="29"/>
      <c r="E4" s="19" t="s">
        <v>468</v>
      </c>
      <c r="F4" s="19" t="s">
        <v>256</v>
      </c>
      <c r="G4" s="19" t="s">
        <v>274</v>
      </c>
      <c r="H4" s="19" t="s">
        <v>467</v>
      </c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19">
        <f>SUM(U20:U23)</f>
        <v>34</v>
      </c>
      <c r="V4" s="19"/>
      <c r="W4" s="26" t="e">
        <f t="shared" si="0"/>
        <v>#DIV/0!</v>
      </c>
      <c r="X4" s="19">
        <f>COUNTIF($S$15:$S$93,"*KWP*")</f>
        <v>6</v>
      </c>
      <c r="Y4" s="19"/>
      <c r="Z4" s="19"/>
      <c r="AA4" s="19"/>
      <c r="AB4" s="19"/>
      <c r="AC4" s="19"/>
      <c r="AD4" s="19"/>
    </row>
    <row r="5" spans="1:30" ht="13.5" customHeight="1" x14ac:dyDescent="0.2">
      <c r="A5" s="11" t="s">
        <v>14</v>
      </c>
      <c r="B5" s="32"/>
      <c r="C5" s="95">
        <v>2</v>
      </c>
      <c r="D5" s="29"/>
      <c r="E5" s="19" t="s">
        <v>256</v>
      </c>
      <c r="F5" s="19" t="s">
        <v>259</v>
      </c>
      <c r="G5" s="19"/>
      <c r="H5" s="19"/>
      <c r="I5" s="19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105">
        <f>U24+U25+1</f>
        <v>14</v>
      </c>
      <c r="V5" s="19"/>
      <c r="W5" s="26" t="e">
        <f t="shared" si="0"/>
        <v>#DIV/0!</v>
      </c>
      <c r="X5" s="19">
        <f>COUNTIF($S$15:$S$93,"*Lane Cove*")</f>
        <v>5</v>
      </c>
      <c r="Y5" s="19"/>
      <c r="Z5" s="19"/>
      <c r="AA5" s="19"/>
      <c r="AB5" s="19"/>
      <c r="AC5" s="19"/>
      <c r="AD5" s="19"/>
    </row>
    <row r="6" spans="1:30" ht="13.5" customHeight="1" x14ac:dyDescent="0.2">
      <c r="A6" s="14" t="s">
        <v>16</v>
      </c>
      <c r="B6" s="33"/>
      <c r="C6" s="95">
        <v>3</v>
      </c>
      <c r="D6" s="29"/>
      <c r="E6" s="19" t="s">
        <v>265</v>
      </c>
      <c r="F6" s="19" t="s">
        <v>262</v>
      </c>
      <c r="G6" s="19" t="s">
        <v>268</v>
      </c>
      <c r="H6" s="19" t="s">
        <v>469</v>
      </c>
      <c r="I6" s="19"/>
      <c r="J6" s="22"/>
      <c r="K6" s="22"/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19">
        <f>SUM(U28:U31)</f>
        <v>24</v>
      </c>
      <c r="V6" s="19"/>
      <c r="W6" s="26" t="e">
        <f t="shared" si="0"/>
        <v>#DIV/0!</v>
      </c>
      <c r="X6" s="19">
        <f>COUNTIF($S$15:$S$93,"*Lindfield*")</f>
        <v>5</v>
      </c>
      <c r="Y6" s="19"/>
      <c r="Z6" s="19"/>
      <c r="AA6" s="19"/>
      <c r="AB6" s="19"/>
      <c r="AC6" s="19"/>
      <c r="AD6" s="19"/>
    </row>
    <row r="7" spans="1:30" ht="13.5" customHeight="1" x14ac:dyDescent="0.2">
      <c r="A7" s="15" t="s">
        <v>18</v>
      </c>
      <c r="B7" s="34"/>
      <c r="C7" s="95">
        <v>1</v>
      </c>
      <c r="D7" s="29"/>
      <c r="E7" s="19" t="s">
        <v>275</v>
      </c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19">
        <f t="shared" ref="U7:U8" si="1">U26</f>
        <v>6</v>
      </c>
      <c r="V7" s="19"/>
      <c r="W7" s="26" t="e">
        <f t="shared" si="0"/>
        <v>#DIV/0!</v>
      </c>
      <c r="X7" s="19">
        <f>COUNTIF($S$15:$S$93,"*Roseville*")</f>
        <v>6</v>
      </c>
      <c r="Y7" s="19"/>
      <c r="Z7" s="19"/>
      <c r="AA7" s="19"/>
      <c r="AB7" s="19"/>
      <c r="AC7" s="19"/>
      <c r="AD7" s="19"/>
    </row>
    <row r="8" spans="1:30" ht="13.5" customHeight="1" x14ac:dyDescent="0.2">
      <c r="A8" s="13" t="s">
        <v>20</v>
      </c>
      <c r="B8" s="35"/>
      <c r="C8" s="95">
        <v>1</v>
      </c>
      <c r="D8" s="29"/>
      <c r="E8" s="19" t="s">
        <v>470</v>
      </c>
      <c r="F8" s="19"/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19">
        <f t="shared" si="1"/>
        <v>7</v>
      </c>
      <c r="V8" s="19"/>
      <c r="W8" s="26" t="e">
        <f t="shared" si="0"/>
        <v>#DIV/0!</v>
      </c>
      <c r="X8" s="19">
        <f>COUNTIF($S$15:$S$93,"*St Ives*")</f>
        <v>5</v>
      </c>
      <c r="Y8" s="19"/>
      <c r="Z8" s="19"/>
      <c r="AA8" s="19"/>
      <c r="AB8" s="19"/>
      <c r="AC8" s="19"/>
      <c r="AD8" s="19"/>
    </row>
    <row r="9" spans="1:30" ht="13.5" customHeight="1" x14ac:dyDescent="0.2">
      <c r="A9" s="17" t="s">
        <v>22</v>
      </c>
      <c r="B9" s="36"/>
      <c r="C9" s="95">
        <v>3</v>
      </c>
      <c r="D9" s="29"/>
      <c r="E9" s="19" t="s">
        <v>259</v>
      </c>
      <c r="F9" s="19" t="s">
        <v>272</v>
      </c>
      <c r="G9" s="19" t="s">
        <v>256</v>
      </c>
      <c r="H9" s="19"/>
      <c r="I9" s="19"/>
      <c r="J9" s="22"/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19">
        <f>SUM(U32:U34)</f>
        <v>18</v>
      </c>
      <c r="V9" s="19"/>
      <c r="W9" s="26" t="e">
        <f t="shared" si="0"/>
        <v>#DIV/0!</v>
      </c>
      <c r="X9" s="19">
        <f>COUNTIF($S$15:$S$93,"*Wahroonga*")</f>
        <v>6</v>
      </c>
      <c r="Y9" s="19"/>
      <c r="Z9" s="19"/>
      <c r="AA9" s="19"/>
      <c r="AB9" s="19"/>
      <c r="AC9" s="19"/>
      <c r="AD9" s="19"/>
    </row>
    <row r="10" spans="1:30" ht="13.5" customHeight="1" x14ac:dyDescent="0.2">
      <c r="A10" s="16" t="s">
        <v>24</v>
      </c>
      <c r="B10" s="37"/>
      <c r="C10" s="95">
        <v>3</v>
      </c>
      <c r="D10" s="29"/>
      <c r="E10" s="22" t="s">
        <v>258</v>
      </c>
      <c r="F10" s="22" t="s">
        <v>255</v>
      </c>
      <c r="G10" s="22" t="s">
        <v>471</v>
      </c>
      <c r="H10" s="19"/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19">
        <f>SUM(U35:U37)</f>
        <v>23</v>
      </c>
      <c r="V10" s="19"/>
      <c r="W10" s="26" t="e">
        <f t="shared" si="0"/>
        <v>#DIV/0!</v>
      </c>
      <c r="X10" s="19">
        <f>COUNTIF($S$15:$S$93,"*Hunters Hill*")</f>
        <v>6</v>
      </c>
      <c r="Y10" s="19"/>
      <c r="Z10" s="19"/>
      <c r="AA10" s="19"/>
      <c r="AB10" s="19"/>
      <c r="AC10" s="19"/>
      <c r="AD10" s="19"/>
    </row>
    <row r="11" spans="1:30" ht="13.5" customHeight="1" x14ac:dyDescent="0.2">
      <c r="A11" s="9" t="s">
        <v>26</v>
      </c>
      <c r="B11" s="38"/>
      <c r="C11" s="95">
        <v>5</v>
      </c>
      <c r="D11" s="29"/>
      <c r="E11" s="19" t="s">
        <v>264</v>
      </c>
      <c r="F11" s="19" t="s">
        <v>267</v>
      </c>
      <c r="G11" s="19" t="s">
        <v>269</v>
      </c>
      <c r="H11" s="19" t="s">
        <v>261</v>
      </c>
      <c r="I11" s="19" t="s">
        <v>270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19">
        <f>SUM(U38:U42)</f>
        <v>29</v>
      </c>
      <c r="V11" s="19"/>
      <c r="W11" s="26" t="e">
        <f t="shared" si="0"/>
        <v>#DIV/0!</v>
      </c>
      <c r="X11" s="19">
        <f>COUNTIF($S$15:$S$93,"*Mosman*")</f>
        <v>5</v>
      </c>
      <c r="Y11" s="19"/>
      <c r="Z11" s="19"/>
      <c r="AA11" s="19"/>
      <c r="AB11" s="19"/>
      <c r="AC11" s="19"/>
      <c r="AD11" s="19"/>
    </row>
    <row r="12" spans="1:30" ht="13.5" customHeight="1" x14ac:dyDescent="0.2">
      <c r="A12" s="18" t="s">
        <v>28</v>
      </c>
      <c r="B12" s="39"/>
      <c r="C12" s="95">
        <v>2</v>
      </c>
      <c r="D12" s="29"/>
      <c r="E12" s="19" t="s">
        <v>472</v>
      </c>
      <c r="F12" s="19" t="s">
        <v>274</v>
      </c>
      <c r="G12" s="19"/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19">
        <f>U43+U44</f>
        <v>14</v>
      </c>
      <c r="V12" s="19"/>
      <c r="W12" s="26" t="e">
        <f t="shared" si="0"/>
        <v>#DIV/0!</v>
      </c>
      <c r="X12" s="19">
        <f>COUNTIF($S$15:$S$93,"*Norths Pirates*")</f>
        <v>6</v>
      </c>
      <c r="Y12" s="19"/>
      <c r="Z12" s="19"/>
      <c r="AA12" s="19"/>
      <c r="AB12" s="19"/>
      <c r="AC12" s="19"/>
      <c r="AD12" s="19"/>
    </row>
    <row r="13" spans="1:30" ht="13.5" customHeight="1" x14ac:dyDescent="0.2">
      <c r="A13" s="19"/>
      <c r="B13" s="19"/>
      <c r="C13" s="19"/>
      <c r="D13" s="19"/>
      <c r="E13" s="19"/>
      <c r="F13" s="19"/>
      <c r="G13" s="19"/>
      <c r="H13" s="144" t="s">
        <v>127</v>
      </c>
      <c r="I13" s="145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13.5" customHeight="1" x14ac:dyDescent="0.2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 t="s">
        <v>142</v>
      </c>
      <c r="R14" s="42" t="s">
        <v>143</v>
      </c>
      <c r="S14" s="42" t="s">
        <v>144</v>
      </c>
      <c r="T14" s="40" t="s">
        <v>145</v>
      </c>
      <c r="U14" s="40" t="s">
        <v>146</v>
      </c>
      <c r="V14" s="40" t="s">
        <v>473</v>
      </c>
      <c r="W14" s="40" t="s">
        <v>147</v>
      </c>
      <c r="X14" s="40" t="s">
        <v>148</v>
      </c>
      <c r="Y14" s="40" t="s">
        <v>149</v>
      </c>
      <c r="Z14" s="40" t="s">
        <v>150</v>
      </c>
      <c r="AA14" s="40"/>
      <c r="AB14" s="40"/>
      <c r="AC14" s="40"/>
      <c r="AD14" s="40"/>
    </row>
    <row r="15" spans="1:30" ht="13.5" customHeight="1" x14ac:dyDescent="0.2">
      <c r="A15" s="43" t="s">
        <v>151</v>
      </c>
      <c r="B15" s="43" t="str">
        <f>A15</f>
        <v>Round 1</v>
      </c>
      <c r="C15" s="44">
        <v>43204</v>
      </c>
      <c r="D15" s="7" t="s">
        <v>8</v>
      </c>
      <c r="E15" s="19" t="s">
        <v>256</v>
      </c>
      <c r="F15" s="17" t="s">
        <v>22</v>
      </c>
      <c r="G15" s="19" t="s">
        <v>259</v>
      </c>
      <c r="H15" s="45" t="s">
        <v>299</v>
      </c>
      <c r="I15" s="46">
        <v>0.3611111111111111</v>
      </c>
      <c r="J15" s="47" t="str">
        <f t="shared" ref="J15:J171" si="2">D15&amp;E15</f>
        <v>ChatswoodU8 Gold</v>
      </c>
      <c r="K15" s="47" t="str">
        <f t="shared" ref="K15:K171" si="3">F15&amp;G15</f>
        <v>WahroongaU8 Blue</v>
      </c>
      <c r="L15" s="19" t="str">
        <f t="shared" ref="L15:L235" si="4">J15&amp;" V " &amp; K15</f>
        <v>ChatswoodU8 Gold V WahroongaU8 Blue</v>
      </c>
      <c r="M15" s="19">
        <f t="shared" ref="M15:M235" si="5">COUNTIF($L$15:$L$219,L15)</f>
        <v>1</v>
      </c>
      <c r="N15" s="48" t="s">
        <v>370</v>
      </c>
      <c r="O15" s="49" t="str">
        <f t="shared" ref="O15:O171" si="6">D15&amp;B15</f>
        <v>ChatswoodRound 1</v>
      </c>
      <c r="P15" s="49" t="str">
        <f t="shared" ref="P15:P171" si="7">F15&amp;B15</f>
        <v>WahroongaRound 1</v>
      </c>
      <c r="Q15" s="19" t="s">
        <v>7</v>
      </c>
      <c r="R15" s="19">
        <f t="shared" ref="R15:R97" si="8">COUNTIF($P$15:$P$218,Q15)</f>
        <v>1</v>
      </c>
      <c r="S15" s="19">
        <f t="shared" ref="S15:S74" si="9">IF(R15&lt;&gt;0,0,Q15)</f>
        <v>0</v>
      </c>
      <c r="T15" s="7" t="s">
        <v>474</v>
      </c>
      <c r="U15" s="19">
        <f t="shared" ref="U15:U44" si="10">COUNTIF($J$15:$J$219,T15)</f>
        <v>5</v>
      </c>
      <c r="V15" s="19"/>
      <c r="W15" s="19">
        <f t="shared" ref="W15:W44" si="11">COUNTIFS($J$15:$J$219,$T15,$N$15:$N$219,"sat")+COUNTIFS($K$15:$K$219,$T15,$N$15:$N$219,"sat")</f>
        <v>11</v>
      </c>
      <c r="X15" s="19">
        <f t="shared" ref="X15:X44" si="12">COUNTIFS($J$15:$J$219,$T15,$N$15:$N$219,"sun")+COUNTIFS($K$15:$K$219,$T15,$N$15:$N$219,"sun")</f>
        <v>1</v>
      </c>
      <c r="Y15" s="19">
        <f t="shared" ref="Y15:Y44" si="13">COUNTIFS($J$15:$J$219,$T15,$N$15:$N$219,"fri")+COUNTIFS($K$15:$K$219,$T15,$N$15:$N$219,"fri")</f>
        <v>0</v>
      </c>
      <c r="Z15" s="19">
        <f t="shared" ref="Z15:Z44" si="14">SUM(W15:Y15)</f>
        <v>12</v>
      </c>
      <c r="AA15" s="19"/>
      <c r="AB15" s="19"/>
      <c r="AC15" s="19"/>
      <c r="AD15" s="19"/>
    </row>
    <row r="16" spans="1:30" ht="13.5" customHeight="1" x14ac:dyDescent="0.2">
      <c r="A16" s="43"/>
      <c r="B16" s="43" t="str">
        <f t="shared" ref="B16:B29" si="15">B15</f>
        <v>Round 1</v>
      </c>
      <c r="C16" s="44"/>
      <c r="D16" s="7" t="s">
        <v>8</v>
      </c>
      <c r="E16" s="19" t="s">
        <v>271</v>
      </c>
      <c r="F16" s="17" t="s">
        <v>22</v>
      </c>
      <c r="G16" s="19" t="s">
        <v>272</v>
      </c>
      <c r="H16" s="45" t="s">
        <v>300</v>
      </c>
      <c r="I16" s="46">
        <v>0.3611111111111111</v>
      </c>
      <c r="J16" s="47" t="str">
        <f t="shared" si="2"/>
        <v>ChatswoodU8 Green</v>
      </c>
      <c r="K16" s="47" t="str">
        <f t="shared" si="3"/>
        <v>WahroongaU8 Red</v>
      </c>
      <c r="L16" s="19" t="str">
        <f t="shared" si="4"/>
        <v>ChatswoodU8 Green V WahroongaU8 Red</v>
      </c>
      <c r="M16" s="19">
        <f t="shared" si="5"/>
        <v>1</v>
      </c>
      <c r="N16" s="48" t="s">
        <v>370</v>
      </c>
      <c r="O16" s="49" t="str">
        <f t="shared" si="6"/>
        <v>ChatswoodRound 1</v>
      </c>
      <c r="P16" s="49" t="str">
        <f t="shared" si="7"/>
        <v>WahroongaRound 1</v>
      </c>
      <c r="Q16" s="19" t="s">
        <v>9</v>
      </c>
      <c r="R16" s="19">
        <f t="shared" si="8"/>
        <v>0</v>
      </c>
      <c r="S16" s="19" t="str">
        <f t="shared" si="9"/>
        <v>MosmanRound 1</v>
      </c>
      <c r="T16" s="7" t="s">
        <v>475</v>
      </c>
      <c r="U16" s="19">
        <f t="shared" si="10"/>
        <v>8</v>
      </c>
      <c r="V16" s="19"/>
      <c r="W16" s="19">
        <f t="shared" si="11"/>
        <v>12</v>
      </c>
      <c r="X16" s="19">
        <f t="shared" si="12"/>
        <v>1</v>
      </c>
      <c r="Y16" s="19">
        <f t="shared" si="13"/>
        <v>0</v>
      </c>
      <c r="Z16" s="19">
        <f t="shared" si="14"/>
        <v>13</v>
      </c>
      <c r="AA16" s="19"/>
      <c r="AB16" s="19"/>
      <c r="AC16" s="19"/>
      <c r="AD16" s="19"/>
    </row>
    <row r="17" spans="1:26" ht="13.5" customHeight="1" x14ac:dyDescent="0.2">
      <c r="A17" s="43"/>
      <c r="B17" s="43" t="str">
        <f t="shared" si="15"/>
        <v>Round 1</v>
      </c>
      <c r="C17" s="44"/>
      <c r="D17" s="7" t="s">
        <v>8</v>
      </c>
      <c r="E17" s="19" t="s">
        <v>274</v>
      </c>
      <c r="F17" s="17" t="s">
        <v>22</v>
      </c>
      <c r="G17" s="19" t="s">
        <v>256</v>
      </c>
      <c r="H17" s="45" t="s">
        <v>299</v>
      </c>
      <c r="I17" s="46">
        <v>0.3888888888888889</v>
      </c>
      <c r="J17" s="47" t="str">
        <f t="shared" si="2"/>
        <v>ChatswoodU8 Black</v>
      </c>
      <c r="K17" s="47" t="str">
        <f t="shared" si="3"/>
        <v>WahroongaU8 Gold</v>
      </c>
      <c r="L17" s="19" t="str">
        <f t="shared" si="4"/>
        <v>ChatswoodU8 Black V WahroongaU8 Gold</v>
      </c>
      <c r="M17" s="19">
        <f t="shared" si="5"/>
        <v>1</v>
      </c>
      <c r="N17" s="48" t="s">
        <v>370</v>
      </c>
      <c r="O17" s="49" t="str">
        <f t="shared" si="6"/>
        <v>ChatswoodRound 1</v>
      </c>
      <c r="P17" s="49" t="str">
        <f t="shared" si="7"/>
        <v>WahroongaRound 1</v>
      </c>
      <c r="Q17" s="19" t="s">
        <v>11</v>
      </c>
      <c r="R17" s="19">
        <f t="shared" si="8"/>
        <v>0</v>
      </c>
      <c r="S17" s="19" t="str">
        <f t="shared" si="9"/>
        <v>Lane CoveRound 1</v>
      </c>
      <c r="T17" s="7" t="s">
        <v>476</v>
      </c>
      <c r="U17" s="19">
        <f t="shared" si="10"/>
        <v>6</v>
      </c>
      <c r="V17" s="19"/>
      <c r="W17" s="19">
        <f t="shared" si="11"/>
        <v>12</v>
      </c>
      <c r="X17" s="19">
        <f t="shared" si="12"/>
        <v>1</v>
      </c>
      <c r="Y17" s="19">
        <f t="shared" si="13"/>
        <v>0</v>
      </c>
      <c r="Z17" s="19">
        <f t="shared" si="14"/>
        <v>13</v>
      </c>
    </row>
    <row r="18" spans="1:26" ht="13.5" customHeight="1" x14ac:dyDescent="0.2">
      <c r="A18" s="43"/>
      <c r="B18" s="43" t="str">
        <f t="shared" si="15"/>
        <v>Round 1</v>
      </c>
      <c r="C18" s="44"/>
      <c r="D18" s="9" t="s">
        <v>26</v>
      </c>
      <c r="E18" s="19" t="s">
        <v>264</v>
      </c>
      <c r="F18" s="15" t="s">
        <v>18</v>
      </c>
      <c r="G18" s="19" t="s">
        <v>275</v>
      </c>
      <c r="H18" s="45" t="s">
        <v>263</v>
      </c>
      <c r="I18" s="46">
        <v>0.3888888888888889</v>
      </c>
      <c r="J18" s="47" t="str">
        <f t="shared" si="2"/>
        <v>MosmanU8 Dolphins</v>
      </c>
      <c r="K18" s="47" t="str">
        <f t="shared" si="3"/>
        <v>RosevilleU8 Cyclones</v>
      </c>
      <c r="L18" s="19" t="str">
        <f t="shared" si="4"/>
        <v>MosmanU8 Dolphins V RosevilleU8 Cyclones</v>
      </c>
      <c r="M18" s="19">
        <f t="shared" si="5"/>
        <v>1</v>
      </c>
      <c r="N18" s="48" t="s">
        <v>370</v>
      </c>
      <c r="O18" s="49" t="str">
        <f t="shared" si="6"/>
        <v>MosmanRound 1</v>
      </c>
      <c r="P18" s="49" t="str">
        <f t="shared" si="7"/>
        <v>RosevilleRound 1</v>
      </c>
      <c r="Q18" s="19" t="s">
        <v>13</v>
      </c>
      <c r="R18" s="19">
        <f t="shared" si="8"/>
        <v>0</v>
      </c>
      <c r="S18" s="19" t="str">
        <f t="shared" si="9"/>
        <v>St IvesRound 1</v>
      </c>
      <c r="T18" s="7" t="s">
        <v>477</v>
      </c>
      <c r="U18" s="19">
        <f t="shared" si="10"/>
        <v>6</v>
      </c>
      <c r="V18" s="19"/>
      <c r="W18" s="19">
        <f t="shared" si="11"/>
        <v>13</v>
      </c>
      <c r="X18" s="19">
        <f t="shared" si="12"/>
        <v>1</v>
      </c>
      <c r="Y18" s="19">
        <f t="shared" si="13"/>
        <v>0</v>
      </c>
      <c r="Z18" s="19">
        <f t="shared" si="14"/>
        <v>14</v>
      </c>
    </row>
    <row r="19" spans="1:26" ht="13.5" customHeight="1" x14ac:dyDescent="0.2">
      <c r="A19" s="43"/>
      <c r="B19" s="43" t="str">
        <f t="shared" si="15"/>
        <v>Round 1</v>
      </c>
      <c r="C19" s="44"/>
      <c r="D19" s="9" t="s">
        <v>26</v>
      </c>
      <c r="E19" s="19" t="s">
        <v>267</v>
      </c>
      <c r="F19" s="14" t="s">
        <v>16</v>
      </c>
      <c r="G19" s="19" t="s">
        <v>265</v>
      </c>
      <c r="H19" s="45" t="s">
        <v>266</v>
      </c>
      <c r="I19" s="46">
        <v>0.3888888888888889</v>
      </c>
      <c r="J19" s="47" t="str">
        <f t="shared" si="2"/>
        <v>MosmanU8 Sharks</v>
      </c>
      <c r="K19" s="47" t="str">
        <f t="shared" si="3"/>
        <v>LindfieldU8 Bucks</v>
      </c>
      <c r="L19" s="19" t="str">
        <f t="shared" si="4"/>
        <v>MosmanU8 Sharks V LindfieldU8 Bucks</v>
      </c>
      <c r="M19" s="19">
        <f t="shared" si="5"/>
        <v>1</v>
      </c>
      <c r="N19" s="48" t="s">
        <v>370</v>
      </c>
      <c r="O19" s="49" t="str">
        <f t="shared" si="6"/>
        <v>MosmanRound 1</v>
      </c>
      <c r="P19" s="49" t="str">
        <f t="shared" si="7"/>
        <v>LindfieldRound 1</v>
      </c>
      <c r="Q19" s="19" t="s">
        <v>15</v>
      </c>
      <c r="R19" s="19">
        <f t="shared" si="8"/>
        <v>0</v>
      </c>
      <c r="S19" s="19" t="str">
        <f t="shared" si="9"/>
        <v>KWPRound 1</v>
      </c>
      <c r="T19" s="10" t="s">
        <v>478</v>
      </c>
      <c r="U19" s="19">
        <f t="shared" si="10"/>
        <v>7</v>
      </c>
      <c r="V19" s="19"/>
      <c r="W19" s="19">
        <f t="shared" si="11"/>
        <v>7</v>
      </c>
      <c r="X19" s="19">
        <f t="shared" si="12"/>
        <v>3</v>
      </c>
      <c r="Y19" s="19">
        <f t="shared" si="13"/>
        <v>2</v>
      </c>
      <c r="Z19" s="19">
        <f t="shared" si="14"/>
        <v>12</v>
      </c>
    </row>
    <row r="20" spans="1:26" ht="13.5" customHeight="1" x14ac:dyDescent="0.2">
      <c r="A20" s="43"/>
      <c r="B20" s="43" t="str">
        <f t="shared" si="15"/>
        <v>Round 1</v>
      </c>
      <c r="C20" s="44"/>
      <c r="D20" s="9" t="s">
        <v>26</v>
      </c>
      <c r="E20" s="22" t="s">
        <v>270</v>
      </c>
      <c r="F20" s="14" t="s">
        <v>16</v>
      </c>
      <c r="G20" s="19" t="s">
        <v>262</v>
      </c>
      <c r="H20" s="45" t="s">
        <v>263</v>
      </c>
      <c r="I20" s="46">
        <v>0.41666666666666669</v>
      </c>
      <c r="J20" s="47" t="str">
        <f t="shared" si="2"/>
        <v>MosmanU8 Marlins</v>
      </c>
      <c r="K20" s="47" t="str">
        <f t="shared" si="3"/>
        <v>LindfieldU8 Stags</v>
      </c>
      <c r="L20" s="19" t="str">
        <f t="shared" si="4"/>
        <v>MosmanU8 Marlins V LindfieldU8 Stags</v>
      </c>
      <c r="M20" s="19">
        <f t="shared" si="5"/>
        <v>1</v>
      </c>
      <c r="N20" s="48" t="s">
        <v>370</v>
      </c>
      <c r="O20" s="49" t="str">
        <f t="shared" si="6"/>
        <v>MosmanRound 1</v>
      </c>
      <c r="P20" s="49" t="str">
        <f t="shared" si="7"/>
        <v>LindfieldRound 1</v>
      </c>
      <c r="Q20" s="19" t="s">
        <v>21</v>
      </c>
      <c r="R20" s="19">
        <f t="shared" si="8"/>
        <v>0</v>
      </c>
      <c r="S20" s="19" t="str">
        <f t="shared" si="9"/>
        <v>Lane CoveRound 2</v>
      </c>
      <c r="T20" s="12" t="s">
        <v>479</v>
      </c>
      <c r="U20" s="19">
        <f t="shared" si="10"/>
        <v>8</v>
      </c>
      <c r="V20" s="19"/>
      <c r="W20" s="19">
        <f t="shared" si="11"/>
        <v>0</v>
      </c>
      <c r="X20" s="19">
        <f t="shared" si="12"/>
        <v>13</v>
      </c>
      <c r="Y20" s="19">
        <f t="shared" si="13"/>
        <v>0</v>
      </c>
      <c r="Z20" s="19">
        <f t="shared" si="14"/>
        <v>13</v>
      </c>
    </row>
    <row r="21" spans="1:26" ht="13.5" customHeight="1" x14ac:dyDescent="0.2">
      <c r="A21" s="43"/>
      <c r="B21" s="43" t="str">
        <f t="shared" si="15"/>
        <v>Round 1</v>
      </c>
      <c r="C21" s="44"/>
      <c r="D21" s="9" t="s">
        <v>26</v>
      </c>
      <c r="E21" s="19" t="s">
        <v>261</v>
      </c>
      <c r="F21" s="14" t="s">
        <v>16</v>
      </c>
      <c r="G21" s="19" t="s">
        <v>268</v>
      </c>
      <c r="H21" s="45" t="s">
        <v>266</v>
      </c>
      <c r="I21" s="46">
        <v>0.41666666666666669</v>
      </c>
      <c r="J21" s="47" t="str">
        <f t="shared" si="2"/>
        <v>MosmanU8 Whales</v>
      </c>
      <c r="K21" s="47" t="str">
        <f t="shared" si="3"/>
        <v>LindfieldU8 Elks</v>
      </c>
      <c r="L21" s="19" t="str">
        <f t="shared" si="4"/>
        <v>MosmanU8 Whales V LindfieldU8 Elks</v>
      </c>
      <c r="M21" s="19">
        <f t="shared" si="5"/>
        <v>1</v>
      </c>
      <c r="N21" s="48" t="s">
        <v>370</v>
      </c>
      <c r="O21" s="49" t="str">
        <f t="shared" si="6"/>
        <v>MosmanRound 1</v>
      </c>
      <c r="P21" s="49" t="str">
        <f t="shared" si="7"/>
        <v>LindfieldRound 1</v>
      </c>
      <c r="Q21" s="19" t="s">
        <v>31</v>
      </c>
      <c r="R21" s="19">
        <f t="shared" si="8"/>
        <v>2</v>
      </c>
      <c r="S21" s="19">
        <f t="shared" si="9"/>
        <v>0</v>
      </c>
      <c r="T21" s="12" t="s">
        <v>480</v>
      </c>
      <c r="U21" s="19">
        <f t="shared" si="10"/>
        <v>9</v>
      </c>
      <c r="V21" s="19"/>
      <c r="W21" s="19">
        <f t="shared" si="11"/>
        <v>0</v>
      </c>
      <c r="X21" s="19">
        <f t="shared" si="12"/>
        <v>13</v>
      </c>
      <c r="Y21" s="19">
        <f t="shared" si="13"/>
        <v>0</v>
      </c>
      <c r="Z21" s="19">
        <f t="shared" si="14"/>
        <v>13</v>
      </c>
    </row>
    <row r="22" spans="1:26" ht="13.5" customHeight="1" x14ac:dyDescent="0.2">
      <c r="A22" s="43"/>
      <c r="B22" s="43" t="str">
        <f t="shared" si="15"/>
        <v>Round 1</v>
      </c>
      <c r="C22" s="44"/>
      <c r="D22" s="9" t="s">
        <v>26</v>
      </c>
      <c r="E22" s="22" t="s">
        <v>269</v>
      </c>
      <c r="F22" s="14" t="s">
        <v>16</v>
      </c>
      <c r="G22" s="19" t="s">
        <v>469</v>
      </c>
      <c r="H22" s="45" t="s">
        <v>263</v>
      </c>
      <c r="I22" s="46">
        <v>0.4513888888888889</v>
      </c>
      <c r="J22" s="47" t="str">
        <f t="shared" si="2"/>
        <v>MosmanU8 Stingrays</v>
      </c>
      <c r="K22" s="47" t="str">
        <f t="shared" si="3"/>
        <v>LindfieldU8 Highlanders</v>
      </c>
      <c r="L22" s="19" t="str">
        <f t="shared" si="4"/>
        <v>MosmanU8 Stingrays V LindfieldU8 Highlanders</v>
      </c>
      <c r="M22" s="19">
        <f t="shared" si="5"/>
        <v>1</v>
      </c>
      <c r="N22" s="48" t="s">
        <v>370</v>
      </c>
      <c r="O22" s="49" t="str">
        <f t="shared" si="6"/>
        <v>MosmanRound 1</v>
      </c>
      <c r="P22" s="49" t="str">
        <f t="shared" si="7"/>
        <v>LindfieldRound 1</v>
      </c>
      <c r="Q22" s="19" t="s">
        <v>23</v>
      </c>
      <c r="R22" s="19">
        <f t="shared" si="8"/>
        <v>0</v>
      </c>
      <c r="S22" s="19" t="str">
        <f t="shared" si="9"/>
        <v>LindfieldRound 2</v>
      </c>
      <c r="T22" s="12" t="s">
        <v>481</v>
      </c>
      <c r="U22" s="19">
        <f t="shared" si="10"/>
        <v>9</v>
      </c>
      <c r="V22" s="19"/>
      <c r="W22" s="19">
        <f t="shared" si="11"/>
        <v>0</v>
      </c>
      <c r="X22" s="19">
        <f t="shared" si="12"/>
        <v>12</v>
      </c>
      <c r="Y22" s="19">
        <f t="shared" si="13"/>
        <v>1</v>
      </c>
      <c r="Z22" s="19">
        <f t="shared" si="14"/>
        <v>13</v>
      </c>
    </row>
    <row r="23" spans="1:26" ht="13.5" customHeight="1" x14ac:dyDescent="0.2">
      <c r="A23" s="43"/>
      <c r="B23" s="43" t="str">
        <f t="shared" si="15"/>
        <v>Round 1</v>
      </c>
      <c r="C23" s="44"/>
      <c r="D23" s="11" t="s">
        <v>14</v>
      </c>
      <c r="E23" s="19" t="s">
        <v>256</v>
      </c>
      <c r="F23" s="18" t="s">
        <v>28</v>
      </c>
      <c r="G23" s="19" t="s">
        <v>472</v>
      </c>
      <c r="H23" s="45" t="s">
        <v>325</v>
      </c>
      <c r="I23" s="46">
        <v>0.3611111111111111</v>
      </c>
      <c r="J23" s="47" t="str">
        <f t="shared" si="2"/>
        <v>Lane CoveU8 Gold</v>
      </c>
      <c r="K23" s="47" t="str">
        <f t="shared" si="3"/>
        <v>Norths PiratesU8 Reds</v>
      </c>
      <c r="L23" s="19" t="str">
        <f t="shared" si="4"/>
        <v>Lane CoveU8 Gold V Norths PiratesU8 Reds</v>
      </c>
      <c r="M23" s="19">
        <f t="shared" si="5"/>
        <v>1</v>
      </c>
      <c r="N23" s="48" t="s">
        <v>370</v>
      </c>
      <c r="O23" s="49" t="str">
        <f t="shared" si="6"/>
        <v>Lane CoveRound 1</v>
      </c>
      <c r="P23" s="49" t="str">
        <f t="shared" si="7"/>
        <v>Norths PiratesRound 1</v>
      </c>
      <c r="Q23" s="19" t="s">
        <v>25</v>
      </c>
      <c r="R23" s="19">
        <f t="shared" si="8"/>
        <v>0</v>
      </c>
      <c r="S23" s="19" t="str">
        <f t="shared" si="9"/>
        <v>Norths PiratesRound 2</v>
      </c>
      <c r="T23" s="12" t="s">
        <v>482</v>
      </c>
      <c r="U23" s="19">
        <f t="shared" si="10"/>
        <v>8</v>
      </c>
      <c r="V23" s="19"/>
      <c r="W23" s="19">
        <f t="shared" si="11"/>
        <v>1</v>
      </c>
      <c r="X23" s="19">
        <f t="shared" si="12"/>
        <v>12</v>
      </c>
      <c r="Y23" s="19">
        <f t="shared" si="13"/>
        <v>0</v>
      </c>
      <c r="Z23" s="19">
        <f t="shared" si="14"/>
        <v>13</v>
      </c>
    </row>
    <row r="24" spans="1:26" ht="13.5" customHeight="1" x14ac:dyDescent="0.2">
      <c r="A24" s="43"/>
      <c r="B24" s="43" t="str">
        <f t="shared" si="15"/>
        <v>Round 1</v>
      </c>
      <c r="C24" s="44"/>
      <c r="D24" s="11" t="s">
        <v>14</v>
      </c>
      <c r="E24" s="19" t="s">
        <v>259</v>
      </c>
      <c r="F24" s="10" t="s">
        <v>10</v>
      </c>
      <c r="G24" s="19" t="s">
        <v>274</v>
      </c>
      <c r="H24" s="45" t="s">
        <v>326</v>
      </c>
      <c r="I24" s="46">
        <v>0.3611111111111111</v>
      </c>
      <c r="J24" s="47" t="str">
        <f t="shared" si="2"/>
        <v>Lane CoveU8 Blue</v>
      </c>
      <c r="K24" s="47" t="str">
        <f t="shared" si="3"/>
        <v>HornsbyU8 Black</v>
      </c>
      <c r="L24" s="19" t="str">
        <f t="shared" si="4"/>
        <v>Lane CoveU8 Blue V HornsbyU8 Black</v>
      </c>
      <c r="M24" s="19">
        <f t="shared" si="5"/>
        <v>1</v>
      </c>
      <c r="N24" s="48" t="s">
        <v>370</v>
      </c>
      <c r="O24" s="49" t="str">
        <f t="shared" si="6"/>
        <v>Lane CoveRound 1</v>
      </c>
      <c r="P24" s="49" t="str">
        <f t="shared" si="7"/>
        <v>HornsbyRound 1</v>
      </c>
      <c r="Q24" s="19" t="s">
        <v>27</v>
      </c>
      <c r="R24" s="19">
        <f t="shared" si="8"/>
        <v>0</v>
      </c>
      <c r="S24" s="19" t="str">
        <f t="shared" si="9"/>
        <v>WahroongaRound 2</v>
      </c>
      <c r="T24" s="11" t="s">
        <v>483</v>
      </c>
      <c r="U24" s="19">
        <f t="shared" si="10"/>
        <v>6</v>
      </c>
      <c r="V24" s="19"/>
      <c r="W24" s="19">
        <f t="shared" si="11"/>
        <v>12</v>
      </c>
      <c r="X24" s="19">
        <f t="shared" si="12"/>
        <v>1</v>
      </c>
      <c r="Y24" s="19">
        <f t="shared" si="13"/>
        <v>0</v>
      </c>
      <c r="Z24" s="19">
        <f t="shared" si="14"/>
        <v>13</v>
      </c>
    </row>
    <row r="25" spans="1:26" ht="13.5" customHeight="1" x14ac:dyDescent="0.2">
      <c r="A25" s="43"/>
      <c r="B25" s="43" t="str">
        <f t="shared" si="15"/>
        <v>Round 1</v>
      </c>
      <c r="C25" s="44"/>
      <c r="D25" s="13" t="s">
        <v>20</v>
      </c>
      <c r="E25" s="19" t="s">
        <v>470</v>
      </c>
      <c r="F25" s="18" t="s">
        <v>28</v>
      </c>
      <c r="G25" s="19" t="s">
        <v>274</v>
      </c>
      <c r="H25" s="45" t="s">
        <v>327</v>
      </c>
      <c r="I25" s="46">
        <v>0.3611111111111111</v>
      </c>
      <c r="J25" s="47" t="str">
        <f t="shared" si="2"/>
        <v>St IvesU8 Blues</v>
      </c>
      <c r="K25" s="47" t="str">
        <f t="shared" si="3"/>
        <v>Norths PiratesU8 Black</v>
      </c>
      <c r="L25" s="19" t="str">
        <f t="shared" si="4"/>
        <v>St IvesU8 Blues V Norths PiratesU8 Black</v>
      </c>
      <c r="M25" s="19">
        <f t="shared" si="5"/>
        <v>1</v>
      </c>
      <c r="N25" s="48" t="s">
        <v>370</v>
      </c>
      <c r="O25" s="49" t="str">
        <f t="shared" si="6"/>
        <v>St IvesRound 1</v>
      </c>
      <c r="P25" s="49" t="str">
        <f t="shared" si="7"/>
        <v>Norths PiratesRound 1</v>
      </c>
      <c r="Q25" s="19" t="s">
        <v>29</v>
      </c>
      <c r="R25" s="19">
        <f t="shared" si="8"/>
        <v>1</v>
      </c>
      <c r="S25" s="19">
        <f t="shared" si="9"/>
        <v>0</v>
      </c>
      <c r="T25" s="11" t="s">
        <v>484</v>
      </c>
      <c r="U25" s="19">
        <f t="shared" si="10"/>
        <v>7</v>
      </c>
      <c r="V25" s="19"/>
      <c r="W25" s="19">
        <f t="shared" si="11"/>
        <v>11</v>
      </c>
      <c r="X25" s="19">
        <f t="shared" si="12"/>
        <v>1</v>
      </c>
      <c r="Y25" s="19">
        <f t="shared" si="13"/>
        <v>0</v>
      </c>
      <c r="Z25" s="19">
        <f t="shared" si="14"/>
        <v>12</v>
      </c>
    </row>
    <row r="26" spans="1:26" ht="13.5" customHeight="1" x14ac:dyDescent="0.2">
      <c r="A26" s="43"/>
      <c r="B26" s="43" t="str">
        <f t="shared" si="15"/>
        <v>Round 1</v>
      </c>
      <c r="C26" s="44">
        <v>43205</v>
      </c>
      <c r="D26" s="12" t="s">
        <v>12</v>
      </c>
      <c r="E26" s="19" t="s">
        <v>468</v>
      </c>
      <c r="F26" s="16" t="s">
        <v>24</v>
      </c>
      <c r="G26" s="19" t="s">
        <v>471</v>
      </c>
      <c r="H26" s="45" t="s">
        <v>330</v>
      </c>
      <c r="I26" s="46">
        <v>0.3611111111111111</v>
      </c>
      <c r="J26" s="47" t="str">
        <f t="shared" si="2"/>
        <v>KWPU8 blue</v>
      </c>
      <c r="K26" s="47" t="str">
        <f t="shared" si="3"/>
        <v>Hunters HillU8 Cockatoos</v>
      </c>
      <c r="L26" s="19" t="str">
        <f t="shared" si="4"/>
        <v>KWPU8 blue V Hunters HillU8 Cockatoos</v>
      </c>
      <c r="M26" s="19">
        <f t="shared" si="5"/>
        <v>1</v>
      </c>
      <c r="N26" s="48" t="s">
        <v>382</v>
      </c>
      <c r="O26" s="49" t="str">
        <f t="shared" si="6"/>
        <v>KWPRound 1</v>
      </c>
      <c r="P26" s="49" t="str">
        <f t="shared" si="7"/>
        <v>Hunters HillRound 1</v>
      </c>
      <c r="Q26" s="19" t="s">
        <v>32</v>
      </c>
      <c r="R26" s="19">
        <f t="shared" si="8"/>
        <v>0</v>
      </c>
      <c r="S26" s="19" t="str">
        <f t="shared" si="9"/>
        <v>HornsbyRound 3</v>
      </c>
      <c r="T26" s="15" t="s">
        <v>485</v>
      </c>
      <c r="U26" s="19">
        <f t="shared" si="10"/>
        <v>6</v>
      </c>
      <c r="V26" s="19"/>
      <c r="W26" s="19">
        <f t="shared" si="11"/>
        <v>12</v>
      </c>
      <c r="X26" s="19">
        <f t="shared" si="12"/>
        <v>1</v>
      </c>
      <c r="Y26" s="19">
        <f t="shared" si="13"/>
        <v>0</v>
      </c>
      <c r="Z26" s="19">
        <f t="shared" si="14"/>
        <v>13</v>
      </c>
    </row>
    <row r="27" spans="1:26" ht="13.5" customHeight="1" x14ac:dyDescent="0.2">
      <c r="A27" s="43"/>
      <c r="B27" s="43" t="str">
        <f t="shared" si="15"/>
        <v>Round 1</v>
      </c>
      <c r="C27" s="44"/>
      <c r="D27" s="12" t="s">
        <v>12</v>
      </c>
      <c r="E27" s="19" t="s">
        <v>256</v>
      </c>
      <c r="F27" s="16" t="s">
        <v>24</v>
      </c>
      <c r="G27" s="19" t="s">
        <v>258</v>
      </c>
      <c r="H27" s="45" t="s">
        <v>330</v>
      </c>
      <c r="I27" s="46">
        <v>0.3888888888888889</v>
      </c>
      <c r="J27" s="47" t="str">
        <f t="shared" si="2"/>
        <v>KWPU8 Gold</v>
      </c>
      <c r="K27" s="47" t="str">
        <f t="shared" si="3"/>
        <v>Hunters HillU8 Crows</v>
      </c>
      <c r="L27" s="19" t="str">
        <f t="shared" si="4"/>
        <v>KWPU8 Gold V Hunters HillU8 Crows</v>
      </c>
      <c r="M27" s="19">
        <f t="shared" si="5"/>
        <v>1</v>
      </c>
      <c r="N27" s="48" t="s">
        <v>382</v>
      </c>
      <c r="O27" s="49" t="str">
        <f t="shared" si="6"/>
        <v>KWPRound 1</v>
      </c>
      <c r="P27" s="49" t="str">
        <f t="shared" si="7"/>
        <v>Hunters HillRound 1</v>
      </c>
      <c r="Q27" s="19" t="s">
        <v>33</v>
      </c>
      <c r="R27" s="19">
        <f t="shared" si="8"/>
        <v>0</v>
      </c>
      <c r="S27" s="19" t="str">
        <f t="shared" si="9"/>
        <v>RosevilleRound 3</v>
      </c>
      <c r="T27" s="13" t="s">
        <v>486</v>
      </c>
      <c r="U27" s="19">
        <f t="shared" si="10"/>
        <v>7</v>
      </c>
      <c r="V27" s="19"/>
      <c r="W27" s="19">
        <f t="shared" si="11"/>
        <v>11</v>
      </c>
      <c r="X27" s="19">
        <f t="shared" si="12"/>
        <v>1</v>
      </c>
      <c r="Y27" s="19">
        <f t="shared" si="13"/>
        <v>0</v>
      </c>
      <c r="Z27" s="19">
        <f t="shared" si="14"/>
        <v>12</v>
      </c>
    </row>
    <row r="28" spans="1:26" ht="13.5" customHeight="1" x14ac:dyDescent="0.2">
      <c r="A28" s="43"/>
      <c r="B28" s="43" t="str">
        <f t="shared" si="15"/>
        <v>Round 1</v>
      </c>
      <c r="C28" s="44"/>
      <c r="D28" s="12" t="s">
        <v>12</v>
      </c>
      <c r="E28" s="19" t="s">
        <v>274</v>
      </c>
      <c r="F28" s="16" t="s">
        <v>24</v>
      </c>
      <c r="G28" s="19" t="s">
        <v>255</v>
      </c>
      <c r="H28" s="45" t="s">
        <v>331</v>
      </c>
      <c r="I28" s="46">
        <v>0.3888888888888889</v>
      </c>
      <c r="J28" s="47" t="str">
        <f t="shared" si="2"/>
        <v>KWPU8 Black</v>
      </c>
      <c r="K28" s="47" t="str">
        <f t="shared" si="3"/>
        <v>Hunters HillU8 Magpies</v>
      </c>
      <c r="L28" s="19" t="str">
        <f t="shared" si="4"/>
        <v>KWPU8 Black V Hunters HillU8 Magpies</v>
      </c>
      <c r="M28" s="19">
        <f t="shared" si="5"/>
        <v>1</v>
      </c>
      <c r="N28" s="48" t="s">
        <v>382</v>
      </c>
      <c r="O28" s="49" t="str">
        <f t="shared" si="6"/>
        <v>KWPRound 1</v>
      </c>
      <c r="P28" s="49" t="str">
        <f t="shared" si="7"/>
        <v>Hunters HillRound 1</v>
      </c>
      <c r="Q28" s="19" t="s">
        <v>34</v>
      </c>
      <c r="R28" s="19">
        <f t="shared" si="8"/>
        <v>0</v>
      </c>
      <c r="S28" s="19" t="str">
        <f t="shared" si="9"/>
        <v>ChatswoodRound 3</v>
      </c>
      <c r="T28" s="14" t="s">
        <v>487</v>
      </c>
      <c r="U28" s="19">
        <f t="shared" si="10"/>
        <v>6</v>
      </c>
      <c r="V28" s="19"/>
      <c r="W28" s="19">
        <f t="shared" si="11"/>
        <v>11</v>
      </c>
      <c r="X28" s="19">
        <f t="shared" si="12"/>
        <v>2</v>
      </c>
      <c r="Y28" s="19">
        <f t="shared" si="13"/>
        <v>0</v>
      </c>
      <c r="Z28" s="19">
        <f t="shared" si="14"/>
        <v>13</v>
      </c>
    </row>
    <row r="29" spans="1:26" ht="13.5" customHeight="1" x14ac:dyDescent="0.2">
      <c r="A29" s="43"/>
      <c r="B29" s="43" t="str">
        <f t="shared" si="15"/>
        <v>Round 1</v>
      </c>
      <c r="C29" s="44"/>
      <c r="D29" s="12" t="s">
        <v>12</v>
      </c>
      <c r="E29" s="19" t="s">
        <v>467</v>
      </c>
      <c r="F29" s="7" t="s">
        <v>8</v>
      </c>
      <c r="G29" s="19" t="s">
        <v>259</v>
      </c>
      <c r="H29" s="45" t="s">
        <v>330</v>
      </c>
      <c r="I29" s="46">
        <v>0.41666666666666669</v>
      </c>
      <c r="J29" s="47" t="str">
        <f t="shared" si="2"/>
        <v>KWPU8 White</v>
      </c>
      <c r="K29" s="47" t="str">
        <f t="shared" si="3"/>
        <v>ChatswoodU8 Blue</v>
      </c>
      <c r="L29" s="19" t="str">
        <f t="shared" si="4"/>
        <v>KWPU8 White V ChatswoodU8 Blue</v>
      </c>
      <c r="M29" s="19">
        <f t="shared" si="5"/>
        <v>1</v>
      </c>
      <c r="N29" s="48" t="s">
        <v>382</v>
      </c>
      <c r="O29" s="49" t="str">
        <f t="shared" si="6"/>
        <v>KWPRound 1</v>
      </c>
      <c r="P29" s="49" t="str">
        <f t="shared" si="7"/>
        <v>ChatswoodRound 1</v>
      </c>
      <c r="Q29" s="19" t="s">
        <v>36</v>
      </c>
      <c r="R29" s="19">
        <f t="shared" si="8"/>
        <v>0</v>
      </c>
      <c r="S29" s="19" t="str">
        <f t="shared" si="9"/>
        <v>Hunters HillRound 3</v>
      </c>
      <c r="T29" s="14" t="s">
        <v>488</v>
      </c>
      <c r="U29" s="19">
        <f t="shared" si="10"/>
        <v>6</v>
      </c>
      <c r="V29" s="19"/>
      <c r="W29" s="19">
        <f t="shared" si="11"/>
        <v>11</v>
      </c>
      <c r="X29" s="19">
        <f t="shared" si="12"/>
        <v>2</v>
      </c>
      <c r="Y29" s="19">
        <f t="shared" si="13"/>
        <v>0</v>
      </c>
      <c r="Z29" s="19">
        <f t="shared" si="14"/>
        <v>13</v>
      </c>
    </row>
    <row r="30" spans="1:26" ht="13.5" customHeight="1" x14ac:dyDescent="0.2">
      <c r="A30" s="43" t="s">
        <v>181</v>
      </c>
      <c r="B30" s="43" t="str">
        <f>A30</f>
        <v>Round 2</v>
      </c>
      <c r="C30" s="44">
        <v>43225</v>
      </c>
      <c r="D30" s="11" t="s">
        <v>14</v>
      </c>
      <c r="E30" s="19" t="s">
        <v>256</v>
      </c>
      <c r="F30" s="16" t="s">
        <v>24</v>
      </c>
      <c r="G30" s="19" t="s">
        <v>471</v>
      </c>
      <c r="H30" s="45" t="s">
        <v>325</v>
      </c>
      <c r="I30" s="46">
        <v>0.3611111111111111</v>
      </c>
      <c r="J30" s="47" t="str">
        <f t="shared" si="2"/>
        <v>Lane CoveU8 Gold</v>
      </c>
      <c r="K30" s="47" t="str">
        <f t="shared" si="3"/>
        <v>Hunters HillU8 Cockatoos</v>
      </c>
      <c r="L30" s="19" t="str">
        <f t="shared" si="4"/>
        <v>Lane CoveU8 Gold V Hunters HillU8 Cockatoos</v>
      </c>
      <c r="M30" s="19">
        <f t="shared" si="5"/>
        <v>1</v>
      </c>
      <c r="N30" s="48" t="s">
        <v>370</v>
      </c>
      <c r="O30" s="49" t="str">
        <f t="shared" si="6"/>
        <v>Lane CoveRound 2</v>
      </c>
      <c r="P30" s="49" t="str">
        <f t="shared" si="7"/>
        <v>Hunters HillRound 2</v>
      </c>
      <c r="Q30" s="19" t="s">
        <v>37</v>
      </c>
      <c r="R30" s="19">
        <f t="shared" si="8"/>
        <v>0</v>
      </c>
      <c r="S30" s="19" t="str">
        <f t="shared" si="9"/>
        <v>Norths PiratesRound 3</v>
      </c>
      <c r="T30" s="14" t="s">
        <v>489</v>
      </c>
      <c r="U30" s="19">
        <f t="shared" si="10"/>
        <v>7</v>
      </c>
      <c r="V30" s="19"/>
      <c r="W30" s="19">
        <f t="shared" si="11"/>
        <v>10</v>
      </c>
      <c r="X30" s="19">
        <f t="shared" si="12"/>
        <v>2</v>
      </c>
      <c r="Y30" s="19">
        <f t="shared" si="13"/>
        <v>0</v>
      </c>
      <c r="Z30" s="19">
        <f t="shared" si="14"/>
        <v>12</v>
      </c>
    </row>
    <row r="31" spans="1:26" ht="13.5" customHeight="1" x14ac:dyDescent="0.2">
      <c r="A31" s="43"/>
      <c r="B31" s="43" t="str">
        <f t="shared" ref="B31:B44" si="16">B30</f>
        <v>Round 2</v>
      </c>
      <c r="C31" s="44"/>
      <c r="D31" s="11" t="s">
        <v>14</v>
      </c>
      <c r="E31" s="19" t="s">
        <v>259</v>
      </c>
      <c r="F31" s="16" t="s">
        <v>24</v>
      </c>
      <c r="G31" s="19" t="s">
        <v>255</v>
      </c>
      <c r="H31" s="45" t="s">
        <v>326</v>
      </c>
      <c r="I31" s="46">
        <v>0.3611111111111111</v>
      </c>
      <c r="J31" s="47" t="str">
        <f t="shared" si="2"/>
        <v>Lane CoveU8 Blue</v>
      </c>
      <c r="K31" s="47" t="str">
        <f t="shared" si="3"/>
        <v>Hunters HillU8 Magpies</v>
      </c>
      <c r="L31" s="19" t="str">
        <f t="shared" si="4"/>
        <v>Lane CoveU8 Blue V Hunters HillU8 Magpies</v>
      </c>
      <c r="M31" s="19">
        <f t="shared" si="5"/>
        <v>1</v>
      </c>
      <c r="N31" s="48" t="s">
        <v>370</v>
      </c>
      <c r="O31" s="49" t="str">
        <f t="shared" si="6"/>
        <v>Lane CoveRound 2</v>
      </c>
      <c r="P31" s="49" t="str">
        <f t="shared" si="7"/>
        <v>Hunters HillRound 2</v>
      </c>
      <c r="Q31" s="19" t="s">
        <v>38</v>
      </c>
      <c r="R31" s="19">
        <f t="shared" si="8"/>
        <v>0</v>
      </c>
      <c r="S31" s="19" t="str">
        <f t="shared" si="9"/>
        <v>KWPRound 3</v>
      </c>
      <c r="T31" s="14" t="s">
        <v>490</v>
      </c>
      <c r="U31" s="19">
        <f t="shared" si="10"/>
        <v>5</v>
      </c>
      <c r="V31" s="19"/>
      <c r="W31" s="19">
        <f t="shared" si="11"/>
        <v>11</v>
      </c>
      <c r="X31" s="19">
        <f t="shared" si="12"/>
        <v>2</v>
      </c>
      <c r="Y31" s="19">
        <f t="shared" si="13"/>
        <v>0</v>
      </c>
      <c r="Z31" s="19">
        <f t="shared" si="14"/>
        <v>13</v>
      </c>
    </row>
    <row r="32" spans="1:26" ht="13.5" customHeight="1" x14ac:dyDescent="0.2">
      <c r="A32" s="43"/>
      <c r="B32" s="43" t="str">
        <f t="shared" si="16"/>
        <v>Round 2</v>
      </c>
      <c r="C32" s="44"/>
      <c r="D32" s="16" t="s">
        <v>24</v>
      </c>
      <c r="E32" s="19" t="s">
        <v>258</v>
      </c>
      <c r="F32" s="9" t="s">
        <v>26</v>
      </c>
      <c r="G32" s="19" t="s">
        <v>264</v>
      </c>
      <c r="H32" s="45" t="s">
        <v>260</v>
      </c>
      <c r="I32" s="46">
        <v>0.33333333333333331</v>
      </c>
      <c r="J32" s="47" t="str">
        <f t="shared" si="2"/>
        <v>Hunters HillU8 Crows</v>
      </c>
      <c r="K32" s="47" t="str">
        <f t="shared" si="3"/>
        <v>MosmanU8 Dolphins</v>
      </c>
      <c r="L32" s="19" t="str">
        <f t="shared" si="4"/>
        <v>Hunters HillU8 Crows V MosmanU8 Dolphins</v>
      </c>
      <c r="M32" s="19">
        <f t="shared" si="5"/>
        <v>1</v>
      </c>
      <c r="N32" s="48" t="s">
        <v>370</v>
      </c>
      <c r="O32" s="49" t="str">
        <f t="shared" si="6"/>
        <v>Hunters HillRound 2</v>
      </c>
      <c r="P32" s="49" t="str">
        <f t="shared" si="7"/>
        <v>MosmanRound 2</v>
      </c>
      <c r="Q32" s="19" t="s">
        <v>40</v>
      </c>
      <c r="R32" s="19">
        <f t="shared" si="8"/>
        <v>0</v>
      </c>
      <c r="S32" s="19" t="str">
        <f t="shared" si="9"/>
        <v>MosmanRound 4</v>
      </c>
      <c r="T32" s="17" t="s">
        <v>491</v>
      </c>
      <c r="U32" s="19">
        <f t="shared" si="10"/>
        <v>6</v>
      </c>
      <c r="V32" s="19"/>
      <c r="W32" s="19">
        <f t="shared" si="11"/>
        <v>9</v>
      </c>
      <c r="X32" s="19">
        <f t="shared" si="12"/>
        <v>4</v>
      </c>
      <c r="Y32" s="19">
        <f t="shared" si="13"/>
        <v>0</v>
      </c>
      <c r="Z32" s="19">
        <f t="shared" si="14"/>
        <v>13</v>
      </c>
    </row>
    <row r="33" spans="1:26" ht="13.5" customHeight="1" x14ac:dyDescent="0.2">
      <c r="A33" s="43"/>
      <c r="B33" s="43" t="str">
        <f t="shared" si="16"/>
        <v>Round 2</v>
      </c>
      <c r="C33" s="44"/>
      <c r="D33" s="14" t="s">
        <v>16</v>
      </c>
      <c r="E33" s="19" t="s">
        <v>265</v>
      </c>
      <c r="F33" s="12" t="s">
        <v>12</v>
      </c>
      <c r="G33" s="19" t="s">
        <v>467</v>
      </c>
      <c r="H33" s="45" t="s">
        <v>344</v>
      </c>
      <c r="I33" s="46">
        <v>0.3611111111111111</v>
      </c>
      <c r="J33" s="47" t="str">
        <f t="shared" si="2"/>
        <v>LindfieldU8 Bucks</v>
      </c>
      <c r="K33" s="47" t="str">
        <f t="shared" si="3"/>
        <v>KWPU8 White</v>
      </c>
      <c r="L33" s="19" t="str">
        <f t="shared" si="4"/>
        <v>LindfieldU8 Bucks V KWPU8 White</v>
      </c>
      <c r="M33" s="19">
        <f t="shared" si="5"/>
        <v>1</v>
      </c>
      <c r="N33" s="48" t="s">
        <v>370</v>
      </c>
      <c r="O33" s="49" t="str">
        <f t="shared" si="6"/>
        <v>LindfieldRound 2</v>
      </c>
      <c r="P33" s="49" t="str">
        <f t="shared" si="7"/>
        <v>KWPRound 2</v>
      </c>
      <c r="Q33" s="19" t="s">
        <v>41</v>
      </c>
      <c r="R33" s="19">
        <f t="shared" si="8"/>
        <v>1</v>
      </c>
      <c r="S33" s="19">
        <f t="shared" si="9"/>
        <v>0</v>
      </c>
      <c r="T33" s="17" t="s">
        <v>492</v>
      </c>
      <c r="U33" s="19">
        <f t="shared" si="10"/>
        <v>6</v>
      </c>
      <c r="V33" s="19"/>
      <c r="W33" s="19">
        <f t="shared" si="11"/>
        <v>8</v>
      </c>
      <c r="X33" s="19">
        <f t="shared" si="12"/>
        <v>4</v>
      </c>
      <c r="Y33" s="19">
        <f t="shared" si="13"/>
        <v>1</v>
      </c>
      <c r="Z33" s="19">
        <f t="shared" si="14"/>
        <v>13</v>
      </c>
    </row>
    <row r="34" spans="1:26" ht="13.5" customHeight="1" x14ac:dyDescent="0.2">
      <c r="A34" s="43"/>
      <c r="B34" s="43" t="str">
        <f t="shared" si="16"/>
        <v>Round 2</v>
      </c>
      <c r="C34" s="44"/>
      <c r="D34" s="14" t="s">
        <v>16</v>
      </c>
      <c r="E34" s="19" t="s">
        <v>262</v>
      </c>
      <c r="F34" s="7" t="s">
        <v>8</v>
      </c>
      <c r="G34" s="19" t="s">
        <v>259</v>
      </c>
      <c r="H34" s="45" t="s">
        <v>343</v>
      </c>
      <c r="I34" s="46">
        <v>0.3611111111111111</v>
      </c>
      <c r="J34" s="47" t="str">
        <f t="shared" si="2"/>
        <v>LindfieldU8 Stags</v>
      </c>
      <c r="K34" s="47" t="str">
        <f t="shared" si="3"/>
        <v>ChatswoodU8 Blue</v>
      </c>
      <c r="L34" s="19" t="str">
        <f t="shared" si="4"/>
        <v>LindfieldU8 Stags V ChatswoodU8 Blue</v>
      </c>
      <c r="M34" s="19">
        <f t="shared" si="5"/>
        <v>1</v>
      </c>
      <c r="N34" s="48" t="s">
        <v>370</v>
      </c>
      <c r="O34" s="49" t="str">
        <f t="shared" si="6"/>
        <v>LindfieldRound 2</v>
      </c>
      <c r="P34" s="49" t="str">
        <f t="shared" si="7"/>
        <v>ChatswoodRound 2</v>
      </c>
      <c r="Q34" s="19" t="s">
        <v>42</v>
      </c>
      <c r="R34" s="19">
        <f t="shared" si="8"/>
        <v>0</v>
      </c>
      <c r="S34" s="19" t="str">
        <f t="shared" si="9"/>
        <v>Norths PiratesRound 4</v>
      </c>
      <c r="T34" s="17" t="s">
        <v>493</v>
      </c>
      <c r="U34" s="19">
        <f t="shared" si="10"/>
        <v>6</v>
      </c>
      <c r="V34" s="19"/>
      <c r="W34" s="19">
        <f t="shared" si="11"/>
        <v>9</v>
      </c>
      <c r="X34" s="19">
        <f t="shared" si="12"/>
        <v>4</v>
      </c>
      <c r="Y34" s="19">
        <f t="shared" si="13"/>
        <v>0</v>
      </c>
      <c r="Z34" s="19">
        <f t="shared" si="14"/>
        <v>13</v>
      </c>
    </row>
    <row r="35" spans="1:26" ht="13.5" customHeight="1" x14ac:dyDescent="0.2">
      <c r="A35" s="43"/>
      <c r="B35" s="43" t="str">
        <f t="shared" si="16"/>
        <v>Round 2</v>
      </c>
      <c r="C35" s="44"/>
      <c r="D35" s="14" t="s">
        <v>16</v>
      </c>
      <c r="E35" s="19" t="s">
        <v>268</v>
      </c>
      <c r="F35" s="7" t="s">
        <v>8</v>
      </c>
      <c r="G35" s="19" t="s">
        <v>274</v>
      </c>
      <c r="H35" s="45" t="s">
        <v>308</v>
      </c>
      <c r="I35" s="46">
        <v>0.3611111111111111</v>
      </c>
      <c r="J35" s="47" t="str">
        <f t="shared" si="2"/>
        <v>LindfieldU8 Elks</v>
      </c>
      <c r="K35" s="47" t="str">
        <f t="shared" si="3"/>
        <v>ChatswoodU8 Black</v>
      </c>
      <c r="L35" s="19" t="str">
        <f t="shared" si="4"/>
        <v>LindfieldU8 Elks V ChatswoodU8 Black</v>
      </c>
      <c r="M35" s="19">
        <f t="shared" si="5"/>
        <v>1</v>
      </c>
      <c r="N35" s="48" t="s">
        <v>370</v>
      </c>
      <c r="O35" s="49" t="str">
        <f t="shared" si="6"/>
        <v>LindfieldRound 2</v>
      </c>
      <c r="P35" s="49" t="str">
        <f t="shared" si="7"/>
        <v>ChatswoodRound 2</v>
      </c>
      <c r="Q35" s="19" t="s">
        <v>43</v>
      </c>
      <c r="R35" s="19">
        <f t="shared" si="8"/>
        <v>0</v>
      </c>
      <c r="S35" s="19" t="str">
        <f t="shared" si="9"/>
        <v>RosevilleRound 4</v>
      </c>
      <c r="T35" s="16" t="s">
        <v>494</v>
      </c>
      <c r="U35" s="19">
        <f t="shared" si="10"/>
        <v>9</v>
      </c>
      <c r="V35" s="19"/>
      <c r="W35" s="19">
        <f t="shared" si="11"/>
        <v>9</v>
      </c>
      <c r="X35" s="19">
        <f t="shared" si="12"/>
        <v>3</v>
      </c>
      <c r="Y35" s="19">
        <f t="shared" si="13"/>
        <v>0</v>
      </c>
      <c r="Z35" s="19">
        <f t="shared" si="14"/>
        <v>12</v>
      </c>
    </row>
    <row r="36" spans="1:26" ht="13.5" customHeight="1" x14ac:dyDescent="0.2">
      <c r="A36" s="43"/>
      <c r="B36" s="43" t="str">
        <f t="shared" si="16"/>
        <v>Round 2</v>
      </c>
      <c r="C36" s="44"/>
      <c r="D36" s="14" t="s">
        <v>16</v>
      </c>
      <c r="E36" s="19" t="s">
        <v>469</v>
      </c>
      <c r="F36" s="15" t="s">
        <v>18</v>
      </c>
      <c r="G36" s="19" t="s">
        <v>275</v>
      </c>
      <c r="H36" s="45" t="s">
        <v>308</v>
      </c>
      <c r="I36" s="46">
        <v>0.3888888888888889</v>
      </c>
      <c r="J36" s="47" t="str">
        <f t="shared" si="2"/>
        <v>LindfieldU8 Highlanders</v>
      </c>
      <c r="K36" s="47" t="str">
        <f t="shared" si="3"/>
        <v>RosevilleU8 Cyclones</v>
      </c>
      <c r="L36" s="19" t="str">
        <f t="shared" si="4"/>
        <v>LindfieldU8 Highlanders V RosevilleU8 Cyclones</v>
      </c>
      <c r="M36" s="19">
        <f t="shared" si="5"/>
        <v>1</v>
      </c>
      <c r="N36" s="48" t="s">
        <v>370</v>
      </c>
      <c r="O36" s="49" t="str">
        <f t="shared" si="6"/>
        <v>LindfieldRound 2</v>
      </c>
      <c r="P36" s="49" t="str">
        <f t="shared" si="7"/>
        <v>RosevilleRound 2</v>
      </c>
      <c r="Q36" s="19" t="s">
        <v>44</v>
      </c>
      <c r="R36" s="19">
        <f t="shared" si="8"/>
        <v>0</v>
      </c>
      <c r="S36" s="19" t="str">
        <f t="shared" si="9"/>
        <v>KWPRound 4</v>
      </c>
      <c r="T36" s="16" t="s">
        <v>495</v>
      </c>
      <c r="U36" s="19">
        <f t="shared" si="10"/>
        <v>7</v>
      </c>
      <c r="V36" s="19"/>
      <c r="W36" s="19">
        <f t="shared" si="11"/>
        <v>11</v>
      </c>
      <c r="X36" s="19">
        <f t="shared" si="12"/>
        <v>2</v>
      </c>
      <c r="Y36" s="19">
        <f t="shared" si="13"/>
        <v>0</v>
      </c>
      <c r="Z36" s="19">
        <f t="shared" si="14"/>
        <v>13</v>
      </c>
    </row>
    <row r="37" spans="1:26" ht="13.5" customHeight="1" x14ac:dyDescent="0.2">
      <c r="A37" s="43"/>
      <c r="B37" s="43" t="str">
        <f t="shared" si="16"/>
        <v>Round 2</v>
      </c>
      <c r="C37" s="44"/>
      <c r="D37" s="18" t="s">
        <v>28</v>
      </c>
      <c r="E37" s="19" t="s">
        <v>472</v>
      </c>
      <c r="F37" s="13" t="s">
        <v>20</v>
      </c>
      <c r="G37" s="19" t="s">
        <v>470</v>
      </c>
      <c r="H37" s="45" t="s">
        <v>291</v>
      </c>
      <c r="I37" s="46">
        <v>0.3611111111111111</v>
      </c>
      <c r="J37" s="47" t="str">
        <f t="shared" si="2"/>
        <v>Norths PiratesU8 Reds</v>
      </c>
      <c r="K37" s="47" t="str">
        <f t="shared" si="3"/>
        <v>St IvesU8 Blues</v>
      </c>
      <c r="L37" s="19" t="str">
        <f t="shared" si="4"/>
        <v>Norths PiratesU8 Reds V St IvesU8 Blues</v>
      </c>
      <c r="M37" s="19">
        <f t="shared" si="5"/>
        <v>1</v>
      </c>
      <c r="N37" s="48" t="s">
        <v>370</v>
      </c>
      <c r="O37" s="49" t="str">
        <f t="shared" si="6"/>
        <v>Norths PiratesRound 2</v>
      </c>
      <c r="P37" s="49" t="str">
        <f t="shared" si="7"/>
        <v>St IvesRound 2</v>
      </c>
      <c r="Q37" s="19" t="s">
        <v>496</v>
      </c>
      <c r="R37" s="19">
        <f t="shared" si="8"/>
        <v>3</v>
      </c>
      <c r="S37" s="19">
        <f t="shared" si="9"/>
        <v>0</v>
      </c>
      <c r="T37" s="16" t="s">
        <v>497</v>
      </c>
      <c r="U37" s="19">
        <f t="shared" si="10"/>
        <v>7</v>
      </c>
      <c r="V37" s="19"/>
      <c r="W37" s="19">
        <f t="shared" si="11"/>
        <v>11</v>
      </c>
      <c r="X37" s="19">
        <f t="shared" si="12"/>
        <v>2</v>
      </c>
      <c r="Y37" s="19">
        <f t="shared" si="13"/>
        <v>0</v>
      </c>
      <c r="Z37" s="19">
        <f t="shared" si="14"/>
        <v>13</v>
      </c>
    </row>
    <row r="38" spans="1:26" ht="13.5" customHeight="1" x14ac:dyDescent="0.2">
      <c r="A38" s="43"/>
      <c r="B38" s="43" t="str">
        <f t="shared" si="16"/>
        <v>Round 2</v>
      </c>
      <c r="C38" s="44"/>
      <c r="D38" s="18" t="s">
        <v>28</v>
      </c>
      <c r="E38" s="19" t="s">
        <v>274</v>
      </c>
      <c r="F38" s="9" t="s">
        <v>26</v>
      </c>
      <c r="G38" s="22" t="s">
        <v>269</v>
      </c>
      <c r="H38" s="45" t="s">
        <v>273</v>
      </c>
      <c r="I38" s="46">
        <v>0.3611111111111111</v>
      </c>
      <c r="J38" s="47" t="str">
        <f t="shared" si="2"/>
        <v>Norths PiratesU8 Black</v>
      </c>
      <c r="K38" s="47" t="str">
        <f t="shared" si="3"/>
        <v>MosmanU8 Stingrays</v>
      </c>
      <c r="L38" s="19" t="str">
        <f t="shared" si="4"/>
        <v>Norths PiratesU8 Black V MosmanU8 Stingrays</v>
      </c>
      <c r="M38" s="19">
        <f t="shared" si="5"/>
        <v>1</v>
      </c>
      <c r="N38" s="48" t="s">
        <v>370</v>
      </c>
      <c r="O38" s="49" t="str">
        <f t="shared" si="6"/>
        <v>Norths PiratesRound 2</v>
      </c>
      <c r="P38" s="49" t="str">
        <f t="shared" si="7"/>
        <v>MosmanRound 2</v>
      </c>
      <c r="Q38" s="19" t="s">
        <v>47</v>
      </c>
      <c r="R38" s="19">
        <f t="shared" si="8"/>
        <v>0</v>
      </c>
      <c r="S38" s="19" t="str">
        <f t="shared" si="9"/>
        <v>WahroongaRound 5</v>
      </c>
      <c r="T38" s="9" t="s">
        <v>498</v>
      </c>
      <c r="U38" s="19">
        <f t="shared" si="10"/>
        <v>6</v>
      </c>
      <c r="V38" s="19"/>
      <c r="W38" s="19">
        <f t="shared" si="11"/>
        <v>11</v>
      </c>
      <c r="X38" s="19">
        <f t="shared" si="12"/>
        <v>1</v>
      </c>
      <c r="Y38" s="19">
        <f t="shared" si="13"/>
        <v>0</v>
      </c>
      <c r="Z38" s="19">
        <f t="shared" si="14"/>
        <v>12</v>
      </c>
    </row>
    <row r="39" spans="1:26" ht="13.5" customHeight="1" x14ac:dyDescent="0.2">
      <c r="A39" s="43"/>
      <c r="B39" s="43" t="str">
        <f t="shared" si="16"/>
        <v>Round 2</v>
      </c>
      <c r="C39" s="44"/>
      <c r="D39" s="17" t="s">
        <v>22</v>
      </c>
      <c r="E39" s="19" t="s">
        <v>259</v>
      </c>
      <c r="F39" s="9" t="s">
        <v>26</v>
      </c>
      <c r="G39" s="19" t="s">
        <v>267</v>
      </c>
      <c r="H39" s="45" t="s">
        <v>332</v>
      </c>
      <c r="I39" s="46">
        <v>0.3611111111111111</v>
      </c>
      <c r="J39" s="47" t="str">
        <f t="shared" si="2"/>
        <v>WahroongaU8 Blue</v>
      </c>
      <c r="K39" s="47" t="str">
        <f t="shared" si="3"/>
        <v>MosmanU8 Sharks</v>
      </c>
      <c r="L39" s="19" t="str">
        <f t="shared" si="4"/>
        <v>WahroongaU8 Blue V MosmanU8 Sharks</v>
      </c>
      <c r="M39" s="19">
        <f t="shared" si="5"/>
        <v>1</v>
      </c>
      <c r="N39" s="48" t="s">
        <v>370</v>
      </c>
      <c r="O39" s="49" t="str">
        <f t="shared" si="6"/>
        <v>WahroongaRound 2</v>
      </c>
      <c r="P39" s="49" t="str">
        <f t="shared" si="7"/>
        <v>MosmanRound 2</v>
      </c>
      <c r="Q39" s="19" t="s">
        <v>48</v>
      </c>
      <c r="R39" s="19">
        <f t="shared" si="8"/>
        <v>0</v>
      </c>
      <c r="S39" s="19" t="str">
        <f t="shared" si="9"/>
        <v>Hunters HillRound 5</v>
      </c>
      <c r="T39" s="9" t="s">
        <v>499</v>
      </c>
      <c r="U39" s="19">
        <f t="shared" si="10"/>
        <v>7</v>
      </c>
      <c r="V39" s="19"/>
      <c r="W39" s="19">
        <f t="shared" si="11"/>
        <v>11</v>
      </c>
      <c r="X39" s="19">
        <f t="shared" si="12"/>
        <v>1</v>
      </c>
      <c r="Y39" s="19">
        <f t="shared" si="13"/>
        <v>0</v>
      </c>
      <c r="Z39" s="19">
        <f t="shared" si="14"/>
        <v>12</v>
      </c>
    </row>
    <row r="40" spans="1:26" ht="13.5" customHeight="1" x14ac:dyDescent="0.2">
      <c r="A40" s="43"/>
      <c r="B40" s="43" t="str">
        <f t="shared" si="16"/>
        <v>Round 2</v>
      </c>
      <c r="C40" s="44"/>
      <c r="D40" s="17" t="s">
        <v>22</v>
      </c>
      <c r="E40" s="19" t="s">
        <v>272</v>
      </c>
      <c r="F40" s="9" t="s">
        <v>26</v>
      </c>
      <c r="G40" s="22" t="s">
        <v>270</v>
      </c>
      <c r="H40" s="45" t="s">
        <v>333</v>
      </c>
      <c r="I40" s="46">
        <v>0.3611111111111111</v>
      </c>
      <c r="J40" s="47" t="str">
        <f t="shared" si="2"/>
        <v>WahroongaU8 Red</v>
      </c>
      <c r="K40" s="47" t="str">
        <f t="shared" si="3"/>
        <v>MosmanU8 Marlins</v>
      </c>
      <c r="L40" s="19" t="str">
        <f t="shared" si="4"/>
        <v>WahroongaU8 Red V MosmanU8 Marlins</v>
      </c>
      <c r="M40" s="19">
        <f t="shared" si="5"/>
        <v>1</v>
      </c>
      <c r="N40" s="48" t="s">
        <v>370</v>
      </c>
      <c r="O40" s="49" t="str">
        <f t="shared" si="6"/>
        <v>WahroongaRound 2</v>
      </c>
      <c r="P40" s="49" t="str">
        <f t="shared" si="7"/>
        <v>MosmanRound 2</v>
      </c>
      <c r="Q40" s="19" t="s">
        <v>50</v>
      </c>
      <c r="R40" s="19">
        <f t="shared" si="8"/>
        <v>0</v>
      </c>
      <c r="S40" s="19" t="str">
        <f t="shared" si="9"/>
        <v>ChatswoodRound 5</v>
      </c>
      <c r="T40" s="9" t="s">
        <v>500</v>
      </c>
      <c r="U40" s="19">
        <f t="shared" si="10"/>
        <v>5</v>
      </c>
      <c r="V40" s="19"/>
      <c r="W40" s="19">
        <f t="shared" si="11"/>
        <v>11</v>
      </c>
      <c r="X40" s="19">
        <f t="shared" si="12"/>
        <v>2</v>
      </c>
      <c r="Y40" s="19">
        <f t="shared" si="13"/>
        <v>0</v>
      </c>
      <c r="Z40" s="19">
        <f t="shared" si="14"/>
        <v>13</v>
      </c>
    </row>
    <row r="41" spans="1:26" ht="13.5" customHeight="1" x14ac:dyDescent="0.2">
      <c r="A41" s="43"/>
      <c r="B41" s="43" t="str">
        <f t="shared" si="16"/>
        <v>Round 2</v>
      </c>
      <c r="C41" s="44"/>
      <c r="D41" s="17" t="s">
        <v>22</v>
      </c>
      <c r="E41" s="19" t="s">
        <v>256</v>
      </c>
      <c r="F41" s="9" t="s">
        <v>26</v>
      </c>
      <c r="G41" s="19" t="s">
        <v>261</v>
      </c>
      <c r="H41" s="45" t="s">
        <v>328</v>
      </c>
      <c r="I41" s="46">
        <v>0.3611111111111111</v>
      </c>
      <c r="J41" s="47" t="str">
        <f t="shared" si="2"/>
        <v>WahroongaU8 Gold</v>
      </c>
      <c r="K41" s="47" t="str">
        <f t="shared" si="3"/>
        <v>MosmanU8 Whales</v>
      </c>
      <c r="L41" s="19" t="str">
        <f t="shared" si="4"/>
        <v>WahroongaU8 Gold V MosmanU8 Whales</v>
      </c>
      <c r="M41" s="19">
        <f t="shared" si="5"/>
        <v>1</v>
      </c>
      <c r="N41" s="48" t="s">
        <v>370</v>
      </c>
      <c r="O41" s="49" t="str">
        <f t="shared" si="6"/>
        <v>WahroongaRound 2</v>
      </c>
      <c r="P41" s="49" t="str">
        <f t="shared" si="7"/>
        <v>MosmanRound 2</v>
      </c>
      <c r="Q41" s="19" t="s">
        <v>49</v>
      </c>
      <c r="R41" s="19">
        <f t="shared" si="8"/>
        <v>0</v>
      </c>
      <c r="S41" s="19" t="str">
        <f t="shared" si="9"/>
        <v>RosevilleRound 5</v>
      </c>
      <c r="T41" s="9" t="s">
        <v>501</v>
      </c>
      <c r="U41" s="19">
        <f t="shared" si="10"/>
        <v>6</v>
      </c>
      <c r="V41" s="19"/>
      <c r="W41" s="19">
        <f t="shared" si="11"/>
        <v>12</v>
      </c>
      <c r="X41" s="19">
        <f t="shared" si="12"/>
        <v>1</v>
      </c>
      <c r="Y41" s="19">
        <f t="shared" si="13"/>
        <v>0</v>
      </c>
      <c r="Z41" s="19">
        <f t="shared" si="14"/>
        <v>13</v>
      </c>
    </row>
    <row r="42" spans="1:26" ht="13.5" customHeight="1" x14ac:dyDescent="0.2">
      <c r="A42" s="43"/>
      <c r="B42" s="43" t="str">
        <f t="shared" si="16"/>
        <v>Round 2</v>
      </c>
      <c r="C42" s="44">
        <v>43226</v>
      </c>
      <c r="D42" s="12" t="s">
        <v>12</v>
      </c>
      <c r="E42" s="19" t="s">
        <v>468</v>
      </c>
      <c r="F42" s="10" t="s">
        <v>10</v>
      </c>
      <c r="G42" s="19" t="s">
        <v>274</v>
      </c>
      <c r="H42" s="45" t="s">
        <v>330</v>
      </c>
      <c r="I42" s="46">
        <v>0.3611111111111111</v>
      </c>
      <c r="J42" s="47" t="str">
        <f t="shared" si="2"/>
        <v>KWPU8 blue</v>
      </c>
      <c r="K42" s="47" t="str">
        <f t="shared" si="3"/>
        <v>HornsbyU8 Black</v>
      </c>
      <c r="L42" s="19" t="str">
        <f t="shared" si="4"/>
        <v>KWPU8 blue V HornsbyU8 Black</v>
      </c>
      <c r="M42" s="19">
        <f t="shared" si="5"/>
        <v>1</v>
      </c>
      <c r="N42" s="48" t="s">
        <v>382</v>
      </c>
      <c r="O42" s="49" t="str">
        <f t="shared" si="6"/>
        <v>KWPRound 2</v>
      </c>
      <c r="P42" s="49" t="str">
        <f t="shared" si="7"/>
        <v>HornsbyRound 2</v>
      </c>
      <c r="Q42" s="19" t="s">
        <v>51</v>
      </c>
      <c r="R42" s="19">
        <f t="shared" si="8"/>
        <v>0</v>
      </c>
      <c r="S42" s="19" t="str">
        <f t="shared" si="9"/>
        <v>HornsbyRound 5</v>
      </c>
      <c r="T42" s="9" t="s">
        <v>502</v>
      </c>
      <c r="U42" s="19">
        <f t="shared" si="10"/>
        <v>5</v>
      </c>
      <c r="V42" s="19"/>
      <c r="W42" s="19">
        <f t="shared" si="11"/>
        <v>12</v>
      </c>
      <c r="X42" s="19">
        <f t="shared" si="12"/>
        <v>1</v>
      </c>
      <c r="Y42" s="19">
        <f t="shared" si="13"/>
        <v>0</v>
      </c>
      <c r="Z42" s="19">
        <f t="shared" si="14"/>
        <v>13</v>
      </c>
    </row>
    <row r="43" spans="1:26" ht="13.5" customHeight="1" x14ac:dyDescent="0.2">
      <c r="A43" s="43"/>
      <c r="B43" s="43" t="str">
        <f t="shared" si="16"/>
        <v>Round 2</v>
      </c>
      <c r="C43" s="44"/>
      <c r="D43" s="12" t="s">
        <v>12</v>
      </c>
      <c r="E43" s="19" t="s">
        <v>256</v>
      </c>
      <c r="F43" s="7" t="s">
        <v>8</v>
      </c>
      <c r="G43" s="19" t="s">
        <v>256</v>
      </c>
      <c r="H43" s="45" t="s">
        <v>331</v>
      </c>
      <c r="I43" s="46">
        <v>0.3611111111111111</v>
      </c>
      <c r="J43" s="47" t="str">
        <f t="shared" si="2"/>
        <v>KWPU8 Gold</v>
      </c>
      <c r="K43" s="47" t="str">
        <f t="shared" si="3"/>
        <v>ChatswoodU8 Gold</v>
      </c>
      <c r="L43" s="19" t="str">
        <f t="shared" si="4"/>
        <v>KWPU8 Gold V ChatswoodU8 Gold</v>
      </c>
      <c r="M43" s="19">
        <f t="shared" si="5"/>
        <v>1</v>
      </c>
      <c r="N43" s="48" t="s">
        <v>382</v>
      </c>
      <c r="O43" s="49" t="str">
        <f t="shared" si="6"/>
        <v>KWPRound 2</v>
      </c>
      <c r="P43" s="49" t="str">
        <f t="shared" si="7"/>
        <v>ChatswoodRound 2</v>
      </c>
      <c r="Q43" s="19" t="s">
        <v>52</v>
      </c>
      <c r="R43" s="19">
        <f t="shared" si="8"/>
        <v>2</v>
      </c>
      <c r="S43" s="19">
        <f t="shared" si="9"/>
        <v>0</v>
      </c>
      <c r="T43" s="18" t="s">
        <v>503</v>
      </c>
      <c r="U43" s="19">
        <f t="shared" si="10"/>
        <v>6</v>
      </c>
      <c r="V43" s="19"/>
      <c r="W43" s="19">
        <f t="shared" si="11"/>
        <v>11</v>
      </c>
      <c r="X43" s="19">
        <f t="shared" si="12"/>
        <v>2</v>
      </c>
      <c r="Y43" s="19">
        <f t="shared" si="13"/>
        <v>0</v>
      </c>
      <c r="Z43" s="19">
        <f t="shared" si="14"/>
        <v>13</v>
      </c>
    </row>
    <row r="44" spans="1:26" ht="13.5" customHeight="1" x14ac:dyDescent="0.2">
      <c r="A44" s="43"/>
      <c r="B44" s="43" t="str">
        <f t="shared" si="16"/>
        <v>Round 2</v>
      </c>
      <c r="C44" s="44"/>
      <c r="D44" s="12" t="s">
        <v>12</v>
      </c>
      <c r="E44" s="19" t="s">
        <v>274</v>
      </c>
      <c r="F44" s="7" t="s">
        <v>8</v>
      </c>
      <c r="G44" s="19" t="s">
        <v>271</v>
      </c>
      <c r="H44" s="45" t="s">
        <v>330</v>
      </c>
      <c r="I44" s="46">
        <v>0.3888888888888889</v>
      </c>
      <c r="J44" s="47" t="str">
        <f t="shared" si="2"/>
        <v>KWPU8 Black</v>
      </c>
      <c r="K44" s="47" t="str">
        <f t="shared" si="3"/>
        <v>ChatswoodU8 Green</v>
      </c>
      <c r="L44" s="19" t="str">
        <f t="shared" si="4"/>
        <v>KWPU8 Black V ChatswoodU8 Green</v>
      </c>
      <c r="M44" s="19">
        <f t="shared" si="5"/>
        <v>1</v>
      </c>
      <c r="N44" s="48" t="s">
        <v>382</v>
      </c>
      <c r="O44" s="49" t="str">
        <f t="shared" si="6"/>
        <v>KWPRound 2</v>
      </c>
      <c r="P44" s="49" t="str">
        <f t="shared" si="7"/>
        <v>ChatswoodRound 2</v>
      </c>
      <c r="Q44" s="19" t="s">
        <v>54</v>
      </c>
      <c r="R44" s="19">
        <f t="shared" si="8"/>
        <v>0</v>
      </c>
      <c r="S44" s="19" t="str">
        <f t="shared" si="9"/>
        <v>Hunters HillRound 6</v>
      </c>
      <c r="T44" s="39" t="s">
        <v>504</v>
      </c>
      <c r="U44" s="19">
        <f t="shared" si="10"/>
        <v>8</v>
      </c>
      <c r="V44" s="19"/>
      <c r="W44" s="19">
        <f t="shared" si="11"/>
        <v>10</v>
      </c>
      <c r="X44" s="19">
        <f t="shared" si="12"/>
        <v>2</v>
      </c>
      <c r="Y44" s="19">
        <f t="shared" si="13"/>
        <v>0</v>
      </c>
      <c r="Z44" s="19">
        <f t="shared" si="14"/>
        <v>12</v>
      </c>
    </row>
    <row r="45" spans="1:26" ht="13.5" customHeight="1" x14ac:dyDescent="0.2">
      <c r="A45" s="43" t="s">
        <v>183</v>
      </c>
      <c r="B45" s="43" t="str">
        <f>A45</f>
        <v>Round 3</v>
      </c>
      <c r="C45" s="106">
        <v>43231</v>
      </c>
      <c r="D45" s="10" t="s">
        <v>10</v>
      </c>
      <c r="E45" s="19" t="s">
        <v>274</v>
      </c>
      <c r="F45" s="17" t="s">
        <v>22</v>
      </c>
      <c r="G45" s="19" t="s">
        <v>272</v>
      </c>
      <c r="H45" s="45" t="s">
        <v>324</v>
      </c>
      <c r="I45" s="46">
        <v>0.79861111111111116</v>
      </c>
      <c r="J45" s="47" t="str">
        <f t="shared" si="2"/>
        <v>HornsbyU8 Black</v>
      </c>
      <c r="K45" s="47" t="str">
        <f t="shared" si="3"/>
        <v>WahroongaU8 Red</v>
      </c>
      <c r="L45" s="19" t="str">
        <f t="shared" si="4"/>
        <v>HornsbyU8 Black V WahroongaU8 Red</v>
      </c>
      <c r="M45" s="19">
        <f t="shared" si="5"/>
        <v>1</v>
      </c>
      <c r="N45" s="48" t="s">
        <v>396</v>
      </c>
      <c r="O45" s="49" t="str">
        <f t="shared" si="6"/>
        <v>HornsbyRound 3</v>
      </c>
      <c r="P45" s="49" t="str">
        <f t="shared" si="7"/>
        <v>WahroongaRound 3</v>
      </c>
      <c r="Q45" s="19" t="s">
        <v>55</v>
      </c>
      <c r="R45" s="19">
        <f t="shared" si="8"/>
        <v>0</v>
      </c>
      <c r="S45" s="19" t="str">
        <f t="shared" si="9"/>
        <v>Lane CoveRound 6</v>
      </c>
      <c r="T45" s="19"/>
      <c r="U45" s="19"/>
      <c r="V45" s="19"/>
      <c r="W45" s="19"/>
      <c r="X45" s="19"/>
      <c r="Y45" s="19"/>
      <c r="Z45" s="19"/>
    </row>
    <row r="46" spans="1:26" ht="13.5" customHeight="1" x14ac:dyDescent="0.2">
      <c r="A46" s="43"/>
      <c r="B46" s="43" t="str">
        <f t="shared" ref="B46:B59" si="17">B45</f>
        <v>Round 3</v>
      </c>
      <c r="C46" s="44">
        <v>43232</v>
      </c>
      <c r="D46" s="15" t="s">
        <v>18</v>
      </c>
      <c r="E46" s="19" t="s">
        <v>275</v>
      </c>
      <c r="F46" s="13" t="s">
        <v>20</v>
      </c>
      <c r="G46" s="19" t="s">
        <v>470</v>
      </c>
      <c r="H46" s="45" t="s">
        <v>342</v>
      </c>
      <c r="I46" s="46">
        <v>0.33333333333333331</v>
      </c>
      <c r="J46" s="47" t="str">
        <f t="shared" si="2"/>
        <v>RosevilleU8 Cyclones</v>
      </c>
      <c r="K46" s="47" t="str">
        <f t="shared" si="3"/>
        <v>St IvesU8 Blues</v>
      </c>
      <c r="L46" s="19" t="str">
        <f t="shared" si="4"/>
        <v>RosevilleU8 Cyclones V St IvesU8 Blues</v>
      </c>
      <c r="M46" s="19">
        <f t="shared" si="5"/>
        <v>1</v>
      </c>
      <c r="N46" s="48" t="s">
        <v>370</v>
      </c>
      <c r="O46" s="49" t="str">
        <f t="shared" si="6"/>
        <v>RosevilleRound 3</v>
      </c>
      <c r="P46" s="49" t="str">
        <f t="shared" si="7"/>
        <v>St IvesRound 3</v>
      </c>
      <c r="Q46" s="19" t="s">
        <v>186</v>
      </c>
      <c r="R46" s="19">
        <f t="shared" si="8"/>
        <v>3</v>
      </c>
      <c r="S46" s="19">
        <f t="shared" si="9"/>
        <v>0</v>
      </c>
      <c r="T46" s="19"/>
      <c r="U46" s="19"/>
      <c r="V46" s="19"/>
      <c r="W46" s="19"/>
      <c r="X46" s="19"/>
      <c r="Y46" s="19"/>
      <c r="Z46" s="19"/>
    </row>
    <row r="47" spans="1:26" ht="13.5" customHeight="1" x14ac:dyDescent="0.2">
      <c r="A47" s="43"/>
      <c r="B47" s="43" t="str">
        <f t="shared" si="17"/>
        <v>Round 3</v>
      </c>
      <c r="C47" s="44"/>
      <c r="D47" s="7" t="s">
        <v>8</v>
      </c>
      <c r="E47" s="19" t="s">
        <v>256</v>
      </c>
      <c r="F47" s="9" t="s">
        <v>26</v>
      </c>
      <c r="G47" s="19" t="s">
        <v>264</v>
      </c>
      <c r="H47" s="45" t="s">
        <v>300</v>
      </c>
      <c r="I47" s="46">
        <v>0.3888888888888889</v>
      </c>
      <c r="J47" s="47" t="str">
        <f t="shared" si="2"/>
        <v>ChatswoodU8 Gold</v>
      </c>
      <c r="K47" s="47" t="str">
        <f t="shared" si="3"/>
        <v>MosmanU8 Dolphins</v>
      </c>
      <c r="L47" s="19" t="str">
        <f t="shared" si="4"/>
        <v>ChatswoodU8 Gold V MosmanU8 Dolphins</v>
      </c>
      <c r="M47" s="19">
        <f t="shared" si="5"/>
        <v>1</v>
      </c>
      <c r="N47" s="48" t="s">
        <v>370</v>
      </c>
      <c r="O47" s="49" t="str">
        <f t="shared" si="6"/>
        <v>ChatswoodRound 3</v>
      </c>
      <c r="P47" s="49" t="str">
        <f t="shared" si="7"/>
        <v>MosmanRound 3</v>
      </c>
      <c r="Q47" s="19" t="s">
        <v>57</v>
      </c>
      <c r="R47" s="19">
        <f t="shared" si="8"/>
        <v>0</v>
      </c>
      <c r="S47" s="19" t="str">
        <f t="shared" si="9"/>
        <v>Norths PiratesRound 6</v>
      </c>
      <c r="T47" s="19"/>
      <c r="U47" s="19"/>
      <c r="V47" s="19"/>
      <c r="W47" s="19"/>
      <c r="X47" s="19"/>
      <c r="Y47" s="19"/>
      <c r="Z47" s="19"/>
    </row>
    <row r="48" spans="1:26" ht="13.5" customHeight="1" x14ac:dyDescent="0.2">
      <c r="A48" s="43"/>
      <c r="B48" s="43" t="str">
        <f t="shared" si="17"/>
        <v>Round 3</v>
      </c>
      <c r="C48" s="44"/>
      <c r="D48" s="7" t="s">
        <v>8</v>
      </c>
      <c r="E48" s="19" t="s">
        <v>271</v>
      </c>
      <c r="F48" s="9" t="s">
        <v>26</v>
      </c>
      <c r="G48" s="19" t="s">
        <v>267</v>
      </c>
      <c r="H48" s="45" t="s">
        <v>299</v>
      </c>
      <c r="I48" s="46">
        <v>0.3888888888888889</v>
      </c>
      <c r="J48" s="47" t="str">
        <f t="shared" si="2"/>
        <v>ChatswoodU8 Green</v>
      </c>
      <c r="K48" s="47" t="str">
        <f t="shared" si="3"/>
        <v>MosmanU8 Sharks</v>
      </c>
      <c r="L48" s="19" t="str">
        <f t="shared" si="4"/>
        <v>ChatswoodU8 Green V MosmanU8 Sharks</v>
      </c>
      <c r="M48" s="19">
        <f t="shared" si="5"/>
        <v>1</v>
      </c>
      <c r="N48" s="48" t="s">
        <v>370</v>
      </c>
      <c r="O48" s="49" t="str">
        <f t="shared" si="6"/>
        <v>ChatswoodRound 3</v>
      </c>
      <c r="P48" s="49" t="str">
        <f t="shared" si="7"/>
        <v>MosmanRound 3</v>
      </c>
      <c r="Q48" s="19" t="s">
        <v>56</v>
      </c>
      <c r="R48" s="19">
        <f t="shared" si="8"/>
        <v>0</v>
      </c>
      <c r="S48" s="19" t="str">
        <f t="shared" si="9"/>
        <v>St IvesRound 6</v>
      </c>
      <c r="T48" s="19"/>
      <c r="U48" s="19"/>
      <c r="V48" s="19"/>
      <c r="W48" s="19"/>
      <c r="X48" s="19"/>
      <c r="Y48" s="19"/>
      <c r="Z48" s="19"/>
    </row>
    <row r="49" spans="1:19" ht="13.5" customHeight="1" x14ac:dyDescent="0.2">
      <c r="A49" s="43"/>
      <c r="B49" s="43" t="str">
        <f t="shared" si="17"/>
        <v>Round 3</v>
      </c>
      <c r="C49" s="44"/>
      <c r="D49" s="7" t="s">
        <v>8</v>
      </c>
      <c r="E49" s="19" t="s">
        <v>274</v>
      </c>
      <c r="F49" s="9" t="s">
        <v>26</v>
      </c>
      <c r="G49" s="22" t="s">
        <v>270</v>
      </c>
      <c r="H49" s="45" t="s">
        <v>300</v>
      </c>
      <c r="I49" s="46">
        <v>0.3611111111111111</v>
      </c>
      <c r="J49" s="47" t="str">
        <f t="shared" si="2"/>
        <v>ChatswoodU8 Black</v>
      </c>
      <c r="K49" s="47" t="str">
        <f t="shared" si="3"/>
        <v>MosmanU8 Marlins</v>
      </c>
      <c r="L49" s="19" t="str">
        <f t="shared" si="4"/>
        <v>ChatswoodU8 Black V MosmanU8 Marlins</v>
      </c>
      <c r="M49" s="19">
        <f t="shared" si="5"/>
        <v>1</v>
      </c>
      <c r="N49" s="48" t="s">
        <v>370</v>
      </c>
      <c r="O49" s="49" t="str">
        <f t="shared" si="6"/>
        <v>ChatswoodRound 3</v>
      </c>
      <c r="P49" s="49" t="str">
        <f t="shared" si="7"/>
        <v>MosmanRound 3</v>
      </c>
      <c r="Q49" s="19" t="s">
        <v>58</v>
      </c>
      <c r="R49" s="19">
        <f t="shared" si="8"/>
        <v>0</v>
      </c>
      <c r="S49" s="19" t="str">
        <f t="shared" si="9"/>
        <v>HornsbyRound 6</v>
      </c>
    </row>
    <row r="50" spans="1:19" ht="13.5" customHeight="1" x14ac:dyDescent="0.2">
      <c r="A50" s="43"/>
      <c r="B50" s="43" t="str">
        <f t="shared" si="17"/>
        <v>Round 3</v>
      </c>
      <c r="C50" s="44"/>
      <c r="D50" s="7" t="s">
        <v>8</v>
      </c>
      <c r="E50" s="19" t="s">
        <v>259</v>
      </c>
      <c r="F50" s="9" t="s">
        <v>26</v>
      </c>
      <c r="G50" s="22" t="s">
        <v>269</v>
      </c>
      <c r="H50" s="45" t="s">
        <v>299</v>
      </c>
      <c r="I50" s="46">
        <v>0.3611111111111111</v>
      </c>
      <c r="J50" s="47" t="str">
        <f t="shared" si="2"/>
        <v>ChatswoodU8 Blue</v>
      </c>
      <c r="K50" s="47" t="str">
        <f t="shared" si="3"/>
        <v>MosmanU8 Stingrays</v>
      </c>
      <c r="L50" s="19" t="str">
        <f t="shared" si="4"/>
        <v>ChatswoodU8 Blue V MosmanU8 Stingrays</v>
      </c>
      <c r="M50" s="19">
        <f t="shared" si="5"/>
        <v>1</v>
      </c>
      <c r="N50" s="48" t="s">
        <v>370</v>
      </c>
      <c r="O50" s="49" t="str">
        <f t="shared" si="6"/>
        <v>ChatswoodRound 3</v>
      </c>
      <c r="P50" s="49" t="str">
        <f t="shared" si="7"/>
        <v>MosmanRound 3</v>
      </c>
      <c r="Q50" s="19" t="s">
        <v>59</v>
      </c>
      <c r="R50" s="19">
        <f t="shared" si="8"/>
        <v>0</v>
      </c>
      <c r="S50" s="19" t="str">
        <f t="shared" si="9"/>
        <v>KWPRound 6</v>
      </c>
    </row>
    <row r="51" spans="1:19" ht="13.5" customHeight="1" x14ac:dyDescent="0.2">
      <c r="A51" s="43"/>
      <c r="B51" s="43" t="str">
        <f t="shared" si="17"/>
        <v>Round 3</v>
      </c>
      <c r="C51" s="44"/>
      <c r="D51" s="16" t="s">
        <v>24</v>
      </c>
      <c r="E51" s="19" t="s">
        <v>471</v>
      </c>
      <c r="F51" s="9" t="s">
        <v>26</v>
      </c>
      <c r="G51" s="19" t="s">
        <v>261</v>
      </c>
      <c r="H51" s="45" t="s">
        <v>260</v>
      </c>
      <c r="I51" s="46">
        <v>0.3611111111111111</v>
      </c>
      <c r="J51" s="47" t="str">
        <f t="shared" si="2"/>
        <v>Hunters HillU8 Cockatoos</v>
      </c>
      <c r="K51" s="47" t="str">
        <f t="shared" si="3"/>
        <v>MosmanU8 Whales</v>
      </c>
      <c r="L51" s="19" t="str">
        <f t="shared" si="4"/>
        <v>Hunters HillU8 Cockatoos V MosmanU8 Whales</v>
      </c>
      <c r="M51" s="19">
        <f t="shared" si="5"/>
        <v>1</v>
      </c>
      <c r="N51" s="48" t="s">
        <v>370</v>
      </c>
      <c r="O51" s="49" t="str">
        <f t="shared" si="6"/>
        <v>Hunters HillRound 3</v>
      </c>
      <c r="P51" s="49" t="str">
        <f t="shared" si="7"/>
        <v>MosmanRound 3</v>
      </c>
      <c r="Q51" s="19" t="s">
        <v>505</v>
      </c>
      <c r="R51" s="19">
        <f t="shared" si="8"/>
        <v>4</v>
      </c>
      <c r="S51" s="19">
        <f t="shared" si="9"/>
        <v>0</v>
      </c>
    </row>
    <row r="52" spans="1:19" ht="13.5" customHeight="1" x14ac:dyDescent="0.2">
      <c r="A52" s="43"/>
      <c r="B52" s="43" t="str">
        <f t="shared" si="17"/>
        <v>Round 3</v>
      </c>
      <c r="C52" s="44"/>
      <c r="D52" s="16" t="s">
        <v>24</v>
      </c>
      <c r="E52" s="19" t="s">
        <v>255</v>
      </c>
      <c r="F52" s="17" t="s">
        <v>22</v>
      </c>
      <c r="G52" s="19" t="s">
        <v>259</v>
      </c>
      <c r="H52" s="45" t="s">
        <v>506</v>
      </c>
      <c r="I52" s="46">
        <v>0.3611111111111111</v>
      </c>
      <c r="J52" s="47" t="str">
        <f t="shared" si="2"/>
        <v>Hunters HillU8 Magpies</v>
      </c>
      <c r="K52" s="47" t="str">
        <f t="shared" si="3"/>
        <v>WahroongaU8 Blue</v>
      </c>
      <c r="L52" s="19" t="str">
        <f t="shared" si="4"/>
        <v>Hunters HillU8 Magpies V WahroongaU8 Blue</v>
      </c>
      <c r="M52" s="19">
        <f t="shared" si="5"/>
        <v>1</v>
      </c>
      <c r="N52" s="48" t="s">
        <v>370</v>
      </c>
      <c r="O52" s="49" t="str">
        <f t="shared" si="6"/>
        <v>Hunters HillRound 3</v>
      </c>
      <c r="P52" s="49" t="str">
        <f t="shared" si="7"/>
        <v>WahroongaRound 3</v>
      </c>
      <c r="Q52" s="19" t="s">
        <v>60</v>
      </c>
      <c r="R52" s="19">
        <f t="shared" si="8"/>
        <v>0</v>
      </c>
      <c r="S52" s="19" t="str">
        <f t="shared" si="9"/>
        <v>ChatswoodRound 7</v>
      </c>
    </row>
    <row r="53" spans="1:19" ht="13.5" customHeight="1" x14ac:dyDescent="0.2">
      <c r="A53" s="43"/>
      <c r="B53" s="43" t="str">
        <f t="shared" si="17"/>
        <v>Round 3</v>
      </c>
      <c r="C53" s="44"/>
      <c r="D53" s="16" t="s">
        <v>24</v>
      </c>
      <c r="E53" s="19" t="s">
        <v>258</v>
      </c>
      <c r="F53" s="17" t="s">
        <v>22</v>
      </c>
      <c r="G53" s="19" t="s">
        <v>256</v>
      </c>
      <c r="H53" s="45" t="s">
        <v>507</v>
      </c>
      <c r="I53" s="46">
        <v>0.3611111111111111</v>
      </c>
      <c r="J53" s="47" t="str">
        <f t="shared" si="2"/>
        <v>Hunters HillU8 Crows</v>
      </c>
      <c r="K53" s="47" t="str">
        <f t="shared" si="3"/>
        <v>WahroongaU8 Gold</v>
      </c>
      <c r="L53" s="19" t="str">
        <f t="shared" si="4"/>
        <v>Hunters HillU8 Crows V WahroongaU8 Gold</v>
      </c>
      <c r="M53" s="19">
        <f t="shared" si="5"/>
        <v>1</v>
      </c>
      <c r="N53" s="48" t="s">
        <v>370</v>
      </c>
      <c r="O53" s="49" t="str">
        <f t="shared" si="6"/>
        <v>Hunters HillRound 3</v>
      </c>
      <c r="P53" s="49" t="str">
        <f t="shared" si="7"/>
        <v>WahroongaRound 3</v>
      </c>
      <c r="Q53" s="19" t="s">
        <v>61</v>
      </c>
      <c r="R53" s="19">
        <f t="shared" si="8"/>
        <v>0</v>
      </c>
      <c r="S53" s="19" t="str">
        <f t="shared" si="9"/>
        <v>Lane CoveRound 7</v>
      </c>
    </row>
    <row r="54" spans="1:19" ht="13.5" customHeight="1" x14ac:dyDescent="0.2">
      <c r="A54" s="43"/>
      <c r="B54" s="43" t="str">
        <f t="shared" si="17"/>
        <v>Round 3</v>
      </c>
      <c r="C54" s="44"/>
      <c r="D54" s="18" t="s">
        <v>28</v>
      </c>
      <c r="E54" s="19" t="s">
        <v>472</v>
      </c>
      <c r="F54" s="11" t="s">
        <v>14</v>
      </c>
      <c r="G54" s="19" t="s">
        <v>259</v>
      </c>
      <c r="H54" s="45" t="s">
        <v>291</v>
      </c>
      <c r="I54" s="46">
        <v>0.3611111111111111</v>
      </c>
      <c r="J54" s="47" t="str">
        <f t="shared" si="2"/>
        <v>Norths PiratesU8 Reds</v>
      </c>
      <c r="K54" s="47" t="str">
        <f t="shared" si="3"/>
        <v>Lane CoveU8 Blue</v>
      </c>
      <c r="L54" s="19" t="str">
        <f t="shared" si="4"/>
        <v>Norths PiratesU8 Reds V Lane CoveU8 Blue</v>
      </c>
      <c r="M54" s="19">
        <f t="shared" si="5"/>
        <v>1</v>
      </c>
      <c r="N54" s="48" t="s">
        <v>370</v>
      </c>
      <c r="O54" s="49" t="str">
        <f t="shared" si="6"/>
        <v>Norths PiratesRound 3</v>
      </c>
      <c r="P54" s="49" t="str">
        <f t="shared" si="7"/>
        <v>Lane CoveRound 3</v>
      </c>
      <c r="Q54" s="19" t="s">
        <v>62</v>
      </c>
      <c r="R54" s="19">
        <f t="shared" si="8"/>
        <v>0</v>
      </c>
      <c r="S54" s="19" t="str">
        <f t="shared" si="9"/>
        <v>WahroongaRound 7</v>
      </c>
    </row>
    <row r="55" spans="1:19" ht="13.5" customHeight="1" x14ac:dyDescent="0.2">
      <c r="A55" s="43"/>
      <c r="B55" s="43" t="str">
        <f t="shared" si="17"/>
        <v>Round 3</v>
      </c>
      <c r="C55" s="44"/>
      <c r="D55" s="18" t="s">
        <v>28</v>
      </c>
      <c r="E55" s="19" t="s">
        <v>274</v>
      </c>
      <c r="F55" s="11" t="s">
        <v>14</v>
      </c>
      <c r="G55" s="19" t="s">
        <v>256</v>
      </c>
      <c r="H55" s="45" t="s">
        <v>273</v>
      </c>
      <c r="I55" s="46">
        <v>0.3888888888888889</v>
      </c>
      <c r="J55" s="47" t="str">
        <f t="shared" si="2"/>
        <v>Norths PiratesU8 Black</v>
      </c>
      <c r="K55" s="47" t="str">
        <f t="shared" si="3"/>
        <v>Lane CoveU8 Gold</v>
      </c>
      <c r="L55" s="19" t="str">
        <f t="shared" si="4"/>
        <v>Norths PiratesU8 Black V Lane CoveU8 Gold</v>
      </c>
      <c r="M55" s="19">
        <f t="shared" si="5"/>
        <v>1</v>
      </c>
      <c r="N55" s="48" t="s">
        <v>370</v>
      </c>
      <c r="O55" s="49" t="str">
        <f t="shared" si="6"/>
        <v>Norths PiratesRound 3</v>
      </c>
      <c r="P55" s="49" t="str">
        <f t="shared" si="7"/>
        <v>Lane CoveRound 3</v>
      </c>
      <c r="Q55" s="19" t="s">
        <v>63</v>
      </c>
      <c r="R55" s="19">
        <f t="shared" si="8"/>
        <v>0</v>
      </c>
      <c r="S55" s="19" t="str">
        <f t="shared" si="9"/>
        <v>St IvesRound 7</v>
      </c>
    </row>
    <row r="56" spans="1:19" ht="13.5" customHeight="1" x14ac:dyDescent="0.2">
      <c r="A56" s="43"/>
      <c r="B56" s="43" t="str">
        <f t="shared" si="17"/>
        <v>Round 3</v>
      </c>
      <c r="C56" s="44">
        <v>43233</v>
      </c>
      <c r="D56" s="12" t="s">
        <v>12</v>
      </c>
      <c r="E56" s="19" t="s">
        <v>468</v>
      </c>
      <c r="F56" s="14" t="s">
        <v>16</v>
      </c>
      <c r="G56" s="19" t="s">
        <v>265</v>
      </c>
      <c r="H56" s="45" t="s">
        <v>330</v>
      </c>
      <c r="I56" s="46">
        <v>0.3611111111111111</v>
      </c>
      <c r="J56" s="47" t="str">
        <f t="shared" si="2"/>
        <v>KWPU8 blue</v>
      </c>
      <c r="K56" s="47" t="str">
        <f t="shared" si="3"/>
        <v>LindfieldU8 Bucks</v>
      </c>
      <c r="L56" s="19" t="str">
        <f t="shared" si="4"/>
        <v>KWPU8 blue V LindfieldU8 Bucks</v>
      </c>
      <c r="M56" s="19">
        <f t="shared" si="5"/>
        <v>1</v>
      </c>
      <c r="N56" s="48" t="s">
        <v>382</v>
      </c>
      <c r="O56" s="49" t="str">
        <f t="shared" si="6"/>
        <v>KWPRound 3</v>
      </c>
      <c r="P56" s="49" t="str">
        <f t="shared" si="7"/>
        <v>LindfieldRound 3</v>
      </c>
      <c r="Q56" s="19" t="s">
        <v>64</v>
      </c>
      <c r="R56" s="19">
        <f t="shared" si="8"/>
        <v>0</v>
      </c>
      <c r="S56" s="19" t="str">
        <f t="shared" si="9"/>
        <v>KWPRound 7</v>
      </c>
    </row>
    <row r="57" spans="1:19" ht="13.5" customHeight="1" x14ac:dyDescent="0.2">
      <c r="A57" s="43"/>
      <c r="B57" s="43" t="str">
        <f t="shared" si="17"/>
        <v>Round 3</v>
      </c>
      <c r="C57" s="44"/>
      <c r="D57" s="12" t="s">
        <v>12</v>
      </c>
      <c r="E57" s="19" t="s">
        <v>274</v>
      </c>
      <c r="F57" s="14" t="s">
        <v>16</v>
      </c>
      <c r="G57" s="19" t="s">
        <v>268</v>
      </c>
      <c r="H57" s="45" t="s">
        <v>331</v>
      </c>
      <c r="I57" s="46">
        <v>0.3611111111111111</v>
      </c>
      <c r="J57" s="47" t="str">
        <f t="shared" si="2"/>
        <v>KWPU8 Black</v>
      </c>
      <c r="K57" s="47" t="str">
        <f t="shared" si="3"/>
        <v>LindfieldU8 Elks</v>
      </c>
      <c r="L57" s="19" t="str">
        <f t="shared" si="4"/>
        <v>KWPU8 Black V LindfieldU8 Elks</v>
      </c>
      <c r="M57" s="19">
        <f t="shared" si="5"/>
        <v>1</v>
      </c>
      <c r="N57" s="48" t="s">
        <v>382</v>
      </c>
      <c r="O57" s="49" t="str">
        <f t="shared" si="6"/>
        <v>KWPRound 3</v>
      </c>
      <c r="P57" s="49" t="str">
        <f t="shared" si="7"/>
        <v>LindfieldRound 3</v>
      </c>
      <c r="Q57" s="19" t="s">
        <v>508</v>
      </c>
      <c r="R57" s="19">
        <f t="shared" si="8"/>
        <v>5</v>
      </c>
      <c r="S57" s="19">
        <f t="shared" si="9"/>
        <v>0</v>
      </c>
    </row>
    <row r="58" spans="1:19" ht="13.5" customHeight="1" x14ac:dyDescent="0.2">
      <c r="A58" s="43"/>
      <c r="B58" s="43" t="str">
        <f t="shared" si="17"/>
        <v>Round 3</v>
      </c>
      <c r="C58" s="44"/>
      <c r="D58" s="12" t="s">
        <v>12</v>
      </c>
      <c r="E58" s="19" t="s">
        <v>256</v>
      </c>
      <c r="F58" s="14" t="s">
        <v>16</v>
      </c>
      <c r="G58" s="19" t="s">
        <v>469</v>
      </c>
      <c r="H58" s="45" t="s">
        <v>330</v>
      </c>
      <c r="I58" s="46">
        <v>0.3888888888888889</v>
      </c>
      <c r="J58" s="47" t="str">
        <f t="shared" si="2"/>
        <v>KWPU8 Gold</v>
      </c>
      <c r="K58" s="47" t="str">
        <f t="shared" si="3"/>
        <v>LindfieldU8 Highlanders</v>
      </c>
      <c r="L58" s="19" t="str">
        <f t="shared" si="4"/>
        <v>KWPU8 Gold V LindfieldU8 Highlanders</v>
      </c>
      <c r="M58" s="19">
        <f t="shared" si="5"/>
        <v>1</v>
      </c>
      <c r="N58" s="48" t="s">
        <v>382</v>
      </c>
      <c r="O58" s="49" t="str">
        <f t="shared" si="6"/>
        <v>KWPRound 3</v>
      </c>
      <c r="P58" s="49" t="str">
        <f t="shared" si="7"/>
        <v>LindfieldRound 3</v>
      </c>
      <c r="Q58" s="19" t="s">
        <v>67</v>
      </c>
      <c r="R58" s="19">
        <f t="shared" si="8"/>
        <v>0</v>
      </c>
      <c r="S58" s="19" t="str">
        <f t="shared" si="9"/>
        <v>LindfieldRound 8</v>
      </c>
    </row>
    <row r="59" spans="1:19" ht="13.5" customHeight="1" x14ac:dyDescent="0.2">
      <c r="A59" s="43"/>
      <c r="B59" s="43" t="str">
        <f t="shared" si="17"/>
        <v>Round 3</v>
      </c>
      <c r="C59" s="44"/>
      <c r="D59" s="12" t="s">
        <v>12</v>
      </c>
      <c r="E59" s="19" t="s">
        <v>467</v>
      </c>
      <c r="F59" s="14" t="s">
        <v>16</v>
      </c>
      <c r="G59" s="19" t="s">
        <v>262</v>
      </c>
      <c r="H59" s="45" t="s">
        <v>331</v>
      </c>
      <c r="I59" s="46">
        <v>0.3888888888888889</v>
      </c>
      <c r="J59" s="47" t="str">
        <f t="shared" si="2"/>
        <v>KWPU8 White</v>
      </c>
      <c r="K59" s="47" t="str">
        <f t="shared" si="3"/>
        <v>LindfieldU8 Stags</v>
      </c>
      <c r="L59" s="19" t="str">
        <f t="shared" si="4"/>
        <v>KWPU8 White V LindfieldU8 Stags</v>
      </c>
      <c r="M59" s="19">
        <f t="shared" si="5"/>
        <v>1</v>
      </c>
      <c r="N59" s="48" t="s">
        <v>382</v>
      </c>
      <c r="O59" s="49" t="str">
        <f t="shared" si="6"/>
        <v>KWPRound 3</v>
      </c>
      <c r="P59" s="49" t="str">
        <f t="shared" si="7"/>
        <v>LindfieldRound 3</v>
      </c>
      <c r="Q59" s="19" t="s">
        <v>68</v>
      </c>
      <c r="R59" s="19">
        <f t="shared" si="8"/>
        <v>0</v>
      </c>
      <c r="S59" s="19" t="str">
        <f t="shared" si="9"/>
        <v>HornsbyRound 8</v>
      </c>
    </row>
    <row r="60" spans="1:19" ht="13.5" customHeight="1" x14ac:dyDescent="0.2">
      <c r="A60" s="43" t="s">
        <v>189</v>
      </c>
      <c r="B60" s="43" t="str">
        <f>A60</f>
        <v>Round 4</v>
      </c>
      <c r="C60" s="44">
        <v>43239</v>
      </c>
      <c r="D60" s="9" t="s">
        <v>26</v>
      </c>
      <c r="E60" s="19" t="s">
        <v>264</v>
      </c>
      <c r="F60" s="7" t="s">
        <v>8</v>
      </c>
      <c r="G60" s="19" t="s">
        <v>259</v>
      </c>
      <c r="H60" s="45" t="s">
        <v>263</v>
      </c>
      <c r="I60" s="46">
        <v>0.3888888888888889</v>
      </c>
      <c r="J60" s="47" t="str">
        <f t="shared" si="2"/>
        <v>MosmanU8 Dolphins</v>
      </c>
      <c r="K60" s="47" t="str">
        <f t="shared" si="3"/>
        <v>ChatswoodU8 Blue</v>
      </c>
      <c r="L60" s="19" t="str">
        <f t="shared" si="4"/>
        <v>MosmanU8 Dolphins V ChatswoodU8 Blue</v>
      </c>
      <c r="M60" s="19">
        <f t="shared" si="5"/>
        <v>1</v>
      </c>
      <c r="N60" s="48" t="s">
        <v>370</v>
      </c>
      <c r="O60" s="49" t="str">
        <f t="shared" si="6"/>
        <v>MosmanRound 4</v>
      </c>
      <c r="P60" s="49" t="str">
        <f t="shared" si="7"/>
        <v>ChatswoodRound 4</v>
      </c>
      <c r="Q60" s="19" t="s">
        <v>69</v>
      </c>
      <c r="R60" s="19">
        <f t="shared" si="8"/>
        <v>1</v>
      </c>
      <c r="S60" s="19">
        <f t="shared" si="9"/>
        <v>0</v>
      </c>
    </row>
    <row r="61" spans="1:19" ht="13.5" customHeight="1" x14ac:dyDescent="0.2">
      <c r="A61" s="43"/>
      <c r="B61" s="43" t="str">
        <f t="shared" ref="B61:B75" si="18">B60</f>
        <v>Round 4</v>
      </c>
      <c r="C61" s="44"/>
      <c r="D61" s="9" t="s">
        <v>26</v>
      </c>
      <c r="E61" s="19" t="s">
        <v>267</v>
      </c>
      <c r="F61" s="11" t="s">
        <v>14</v>
      </c>
      <c r="G61" s="19" t="s">
        <v>256</v>
      </c>
      <c r="H61" s="45" t="s">
        <v>266</v>
      </c>
      <c r="I61" s="46">
        <v>0.3888888888888889</v>
      </c>
      <c r="J61" s="47" t="str">
        <f t="shared" si="2"/>
        <v>MosmanU8 Sharks</v>
      </c>
      <c r="K61" s="47" t="str">
        <f t="shared" si="3"/>
        <v>Lane CoveU8 Gold</v>
      </c>
      <c r="L61" s="19" t="str">
        <f t="shared" si="4"/>
        <v>MosmanU8 Sharks V Lane CoveU8 Gold</v>
      </c>
      <c r="M61" s="19">
        <f t="shared" si="5"/>
        <v>1</v>
      </c>
      <c r="N61" s="48" t="s">
        <v>370</v>
      </c>
      <c r="O61" s="49" t="str">
        <f t="shared" si="6"/>
        <v>MosmanRound 4</v>
      </c>
      <c r="P61" s="49" t="str">
        <f t="shared" si="7"/>
        <v>Lane CoveRound 4</v>
      </c>
      <c r="Q61" s="19" t="s">
        <v>70</v>
      </c>
      <c r="R61" s="19">
        <f t="shared" si="8"/>
        <v>0</v>
      </c>
      <c r="S61" s="19" t="str">
        <f t="shared" si="9"/>
        <v>MosmanRound 8</v>
      </c>
    </row>
    <row r="62" spans="1:19" ht="13.5" customHeight="1" x14ac:dyDescent="0.2">
      <c r="A62" s="43"/>
      <c r="B62" s="43" t="str">
        <f t="shared" si="18"/>
        <v>Round 4</v>
      </c>
      <c r="C62" s="44"/>
      <c r="D62" s="9" t="s">
        <v>26</v>
      </c>
      <c r="E62" s="22" t="s">
        <v>270</v>
      </c>
      <c r="F62" s="7" t="s">
        <v>8</v>
      </c>
      <c r="G62" s="19" t="s">
        <v>467</v>
      </c>
      <c r="H62" s="45" t="s">
        <v>263</v>
      </c>
      <c r="I62" s="46">
        <v>0.41666666666666669</v>
      </c>
      <c r="J62" s="47" t="str">
        <f t="shared" si="2"/>
        <v>MosmanU8 Marlins</v>
      </c>
      <c r="K62" s="47" t="str">
        <f t="shared" si="3"/>
        <v>ChatswoodU8 White</v>
      </c>
      <c r="L62" s="19" t="str">
        <f t="shared" si="4"/>
        <v>MosmanU8 Marlins V ChatswoodU8 White</v>
      </c>
      <c r="M62" s="19">
        <f t="shared" si="5"/>
        <v>1</v>
      </c>
      <c r="N62" s="48" t="s">
        <v>370</v>
      </c>
      <c r="O62" s="49" t="str">
        <f t="shared" si="6"/>
        <v>MosmanRound 4</v>
      </c>
      <c r="P62" s="49" t="str">
        <f t="shared" si="7"/>
        <v>ChatswoodRound 4</v>
      </c>
      <c r="Q62" s="19" t="s">
        <v>71</v>
      </c>
      <c r="R62" s="19">
        <f t="shared" si="8"/>
        <v>0</v>
      </c>
      <c r="S62" s="19" t="str">
        <f t="shared" si="9"/>
        <v>KWPRound 8</v>
      </c>
    </row>
    <row r="63" spans="1:19" ht="13.5" customHeight="1" x14ac:dyDescent="0.2">
      <c r="A63" s="43"/>
      <c r="B63" s="43" t="str">
        <f t="shared" si="18"/>
        <v>Round 4</v>
      </c>
      <c r="C63" s="44"/>
      <c r="D63" s="9" t="s">
        <v>26</v>
      </c>
      <c r="E63" s="19" t="s">
        <v>261</v>
      </c>
      <c r="F63" s="14" t="s">
        <v>16</v>
      </c>
      <c r="G63" s="19" t="s">
        <v>469</v>
      </c>
      <c r="H63" s="45" t="s">
        <v>266</v>
      </c>
      <c r="I63" s="46">
        <v>0.41666666666666669</v>
      </c>
      <c r="J63" s="47" t="str">
        <f t="shared" si="2"/>
        <v>MosmanU8 Whales</v>
      </c>
      <c r="K63" s="47" t="str">
        <f t="shared" si="3"/>
        <v>LindfieldU8 Highlanders</v>
      </c>
      <c r="L63" s="19" t="str">
        <f t="shared" si="4"/>
        <v>MosmanU8 Whales V LindfieldU8 Highlanders</v>
      </c>
      <c r="M63" s="19">
        <f t="shared" si="5"/>
        <v>1</v>
      </c>
      <c r="N63" s="48" t="s">
        <v>370</v>
      </c>
      <c r="O63" s="49" t="str">
        <f t="shared" si="6"/>
        <v>MosmanRound 4</v>
      </c>
      <c r="P63" s="49" t="str">
        <f t="shared" si="7"/>
        <v>LindfieldRound 4</v>
      </c>
      <c r="Q63" s="19" t="s">
        <v>73</v>
      </c>
      <c r="R63" s="19">
        <f t="shared" si="8"/>
        <v>1</v>
      </c>
      <c r="S63" s="19">
        <f t="shared" si="9"/>
        <v>0</v>
      </c>
    </row>
    <row r="64" spans="1:19" ht="13.5" customHeight="1" x14ac:dyDescent="0.2">
      <c r="A64" s="43"/>
      <c r="B64" s="43" t="str">
        <f t="shared" si="18"/>
        <v>Round 4</v>
      </c>
      <c r="C64" s="44"/>
      <c r="D64" s="9" t="s">
        <v>26</v>
      </c>
      <c r="E64" s="22" t="s">
        <v>269</v>
      </c>
      <c r="F64" s="10" t="s">
        <v>10</v>
      </c>
      <c r="G64" s="19" t="s">
        <v>274</v>
      </c>
      <c r="H64" s="45" t="s">
        <v>263</v>
      </c>
      <c r="I64" s="46">
        <v>0.44444444444444442</v>
      </c>
      <c r="J64" s="47" t="str">
        <f t="shared" si="2"/>
        <v>MosmanU8 Stingrays</v>
      </c>
      <c r="K64" s="47" t="str">
        <f t="shared" si="3"/>
        <v>HornsbyU8 Black</v>
      </c>
      <c r="L64" s="19" t="str">
        <f t="shared" si="4"/>
        <v>MosmanU8 Stingrays V HornsbyU8 Black</v>
      </c>
      <c r="M64" s="19">
        <f t="shared" si="5"/>
        <v>1</v>
      </c>
      <c r="N64" s="48" t="s">
        <v>370</v>
      </c>
      <c r="O64" s="49" t="str">
        <f t="shared" si="6"/>
        <v>MosmanRound 4</v>
      </c>
      <c r="P64" s="49" t="str">
        <f t="shared" si="7"/>
        <v>HornsbyRound 4</v>
      </c>
      <c r="Q64" s="19" t="s">
        <v>74</v>
      </c>
      <c r="R64" s="19">
        <f t="shared" si="8"/>
        <v>0</v>
      </c>
      <c r="S64" s="19" t="str">
        <f t="shared" si="9"/>
        <v>HornsbyRound 9</v>
      </c>
    </row>
    <row r="65" spans="1:19" ht="13.5" customHeight="1" x14ac:dyDescent="0.2">
      <c r="A65" s="43"/>
      <c r="B65" s="43" t="str">
        <f t="shared" si="18"/>
        <v>Round 4</v>
      </c>
      <c r="C65" s="44"/>
      <c r="D65" s="14" t="s">
        <v>16</v>
      </c>
      <c r="E65" s="19" t="s">
        <v>265</v>
      </c>
      <c r="F65" s="7" t="s">
        <v>8</v>
      </c>
      <c r="G65" s="19" t="s">
        <v>256</v>
      </c>
      <c r="H65" s="45" t="s">
        <v>308</v>
      </c>
      <c r="I65" s="46">
        <v>0.3611111111111111</v>
      </c>
      <c r="J65" s="47" t="str">
        <f t="shared" si="2"/>
        <v>LindfieldU8 Bucks</v>
      </c>
      <c r="K65" s="47" t="str">
        <f t="shared" si="3"/>
        <v>ChatswoodU8 Gold</v>
      </c>
      <c r="L65" s="19" t="str">
        <f t="shared" si="4"/>
        <v>LindfieldU8 Bucks V ChatswoodU8 Gold</v>
      </c>
      <c r="M65" s="19">
        <f t="shared" si="5"/>
        <v>1</v>
      </c>
      <c r="N65" s="48" t="s">
        <v>370</v>
      </c>
      <c r="O65" s="49" t="str">
        <f t="shared" si="6"/>
        <v>LindfieldRound 4</v>
      </c>
      <c r="P65" s="49" t="str">
        <f t="shared" si="7"/>
        <v>ChatswoodRound 4</v>
      </c>
      <c r="Q65" s="19" t="s">
        <v>75</v>
      </c>
      <c r="R65" s="19">
        <f t="shared" si="8"/>
        <v>0</v>
      </c>
      <c r="S65" s="19" t="str">
        <f t="shared" si="9"/>
        <v>Lane CoveRound 9</v>
      </c>
    </row>
    <row r="66" spans="1:19" ht="13.5" customHeight="1" x14ac:dyDescent="0.2">
      <c r="A66" s="43"/>
      <c r="B66" s="43" t="str">
        <f t="shared" si="18"/>
        <v>Round 4</v>
      </c>
      <c r="C66" s="44"/>
      <c r="D66" s="14" t="s">
        <v>16</v>
      </c>
      <c r="E66" s="19" t="s">
        <v>268</v>
      </c>
      <c r="F66" s="7" t="s">
        <v>8</v>
      </c>
      <c r="G66" s="19" t="s">
        <v>271</v>
      </c>
      <c r="H66" s="45" t="s">
        <v>344</v>
      </c>
      <c r="I66" s="46">
        <v>0.3611111111111111</v>
      </c>
      <c r="J66" s="47" t="str">
        <f t="shared" si="2"/>
        <v>LindfieldU8 Elks</v>
      </c>
      <c r="K66" s="47" t="str">
        <f t="shared" si="3"/>
        <v>ChatswoodU8 Green</v>
      </c>
      <c r="L66" s="19" t="str">
        <f t="shared" si="4"/>
        <v>LindfieldU8 Elks V ChatswoodU8 Green</v>
      </c>
      <c r="M66" s="19">
        <f t="shared" si="5"/>
        <v>1</v>
      </c>
      <c r="N66" s="48" t="s">
        <v>370</v>
      </c>
      <c r="O66" s="49" t="str">
        <f t="shared" si="6"/>
        <v>LindfieldRound 4</v>
      </c>
      <c r="P66" s="49" t="str">
        <f t="shared" si="7"/>
        <v>ChatswoodRound 4</v>
      </c>
      <c r="Q66" s="19" t="s">
        <v>76</v>
      </c>
      <c r="R66" s="19">
        <f t="shared" si="8"/>
        <v>1</v>
      </c>
      <c r="S66" s="19">
        <f t="shared" si="9"/>
        <v>0</v>
      </c>
    </row>
    <row r="67" spans="1:19" ht="13.5" customHeight="1" x14ac:dyDescent="0.2">
      <c r="A67" s="43"/>
      <c r="B67" s="43" t="str">
        <f t="shared" si="18"/>
        <v>Round 4</v>
      </c>
      <c r="C67" s="44"/>
      <c r="D67" s="14" t="s">
        <v>16</v>
      </c>
      <c r="E67" s="19" t="s">
        <v>262</v>
      </c>
      <c r="F67" s="7" t="s">
        <v>8</v>
      </c>
      <c r="G67" s="19" t="s">
        <v>274</v>
      </c>
      <c r="H67" s="45" t="s">
        <v>308</v>
      </c>
      <c r="I67" s="46">
        <v>0.3611111111111111</v>
      </c>
      <c r="J67" s="47" t="str">
        <f t="shared" si="2"/>
        <v>LindfieldU8 Stags</v>
      </c>
      <c r="K67" s="47" t="str">
        <f t="shared" si="3"/>
        <v>ChatswoodU8 Black</v>
      </c>
      <c r="L67" s="19" t="str">
        <f t="shared" si="4"/>
        <v>LindfieldU8 Stags V ChatswoodU8 Black</v>
      </c>
      <c r="M67" s="19">
        <f t="shared" si="5"/>
        <v>1</v>
      </c>
      <c r="N67" s="48" t="s">
        <v>370</v>
      </c>
      <c r="O67" s="49" t="str">
        <f t="shared" si="6"/>
        <v>LindfieldRound 4</v>
      </c>
      <c r="P67" s="49" t="str">
        <f t="shared" si="7"/>
        <v>ChatswoodRound 4</v>
      </c>
      <c r="Q67" s="19" t="s">
        <v>77</v>
      </c>
      <c r="R67" s="19">
        <f t="shared" si="8"/>
        <v>0</v>
      </c>
      <c r="S67" s="19" t="str">
        <f t="shared" si="9"/>
        <v>RosevilleRound 9</v>
      </c>
    </row>
    <row r="68" spans="1:19" ht="13.5" customHeight="1" x14ac:dyDescent="0.2">
      <c r="A68" s="43"/>
      <c r="B68" s="43" t="str">
        <f t="shared" si="18"/>
        <v>Round 4</v>
      </c>
      <c r="C68" s="44"/>
      <c r="D68" s="18" t="s">
        <v>28</v>
      </c>
      <c r="E68" s="19" t="s">
        <v>472</v>
      </c>
      <c r="F68" s="16" t="s">
        <v>24</v>
      </c>
      <c r="G68" s="19" t="s">
        <v>471</v>
      </c>
      <c r="H68" s="45" t="s">
        <v>291</v>
      </c>
      <c r="I68" s="46">
        <v>0.3611111111111111</v>
      </c>
      <c r="J68" s="47" t="str">
        <f t="shared" si="2"/>
        <v>Norths PiratesU8 Reds</v>
      </c>
      <c r="K68" s="47" t="str">
        <f t="shared" si="3"/>
        <v>Hunters HillU8 Cockatoos</v>
      </c>
      <c r="L68" s="19" t="str">
        <f t="shared" si="4"/>
        <v>Norths PiratesU8 Reds V Hunters HillU8 Cockatoos</v>
      </c>
      <c r="M68" s="19">
        <f t="shared" si="5"/>
        <v>1</v>
      </c>
      <c r="N68" s="48" t="s">
        <v>370</v>
      </c>
      <c r="O68" s="49" t="str">
        <f t="shared" si="6"/>
        <v>Norths PiratesRound 4</v>
      </c>
      <c r="P68" s="49" t="str">
        <f t="shared" si="7"/>
        <v>Hunters HillRound 4</v>
      </c>
      <c r="Q68" s="19" t="s">
        <v>78</v>
      </c>
      <c r="R68" s="19">
        <f t="shared" si="8"/>
        <v>0</v>
      </c>
      <c r="S68" s="19" t="str">
        <f t="shared" si="9"/>
        <v>Hunters HillRound 9</v>
      </c>
    </row>
    <row r="69" spans="1:19" ht="13.5" customHeight="1" x14ac:dyDescent="0.2">
      <c r="A69" s="43"/>
      <c r="B69" s="43" t="str">
        <f t="shared" si="18"/>
        <v>Round 4</v>
      </c>
      <c r="C69" s="44"/>
      <c r="D69" s="18" t="s">
        <v>28</v>
      </c>
      <c r="E69" s="19" t="s">
        <v>274</v>
      </c>
      <c r="F69" s="16" t="s">
        <v>24</v>
      </c>
      <c r="G69" s="19" t="s">
        <v>255</v>
      </c>
      <c r="H69" s="45" t="s">
        <v>273</v>
      </c>
      <c r="I69" s="46">
        <v>0.3888888888888889</v>
      </c>
      <c r="J69" s="47" t="str">
        <f t="shared" si="2"/>
        <v>Norths PiratesU8 Black</v>
      </c>
      <c r="K69" s="47" t="str">
        <f t="shared" si="3"/>
        <v>Hunters HillU8 Magpies</v>
      </c>
      <c r="L69" s="19" t="str">
        <f t="shared" si="4"/>
        <v>Norths PiratesU8 Black V Hunters HillU8 Magpies</v>
      </c>
      <c r="M69" s="19">
        <f t="shared" si="5"/>
        <v>1</v>
      </c>
      <c r="N69" s="48" t="s">
        <v>370</v>
      </c>
      <c r="O69" s="49" t="str">
        <f t="shared" si="6"/>
        <v>Norths PiratesRound 4</v>
      </c>
      <c r="P69" s="49" t="str">
        <f t="shared" si="7"/>
        <v>Hunters HillRound 4</v>
      </c>
      <c r="Q69" s="19" t="s">
        <v>79</v>
      </c>
      <c r="R69" s="19">
        <f t="shared" si="8"/>
        <v>0</v>
      </c>
      <c r="S69" s="19" t="str">
        <f t="shared" si="9"/>
        <v>St IvesRound 9</v>
      </c>
    </row>
    <row r="70" spans="1:19" ht="13.5" customHeight="1" x14ac:dyDescent="0.2">
      <c r="A70" s="43"/>
      <c r="B70" s="43" t="str">
        <f t="shared" si="18"/>
        <v>Round 4</v>
      </c>
      <c r="C70" s="44"/>
      <c r="D70" s="15" t="s">
        <v>18</v>
      </c>
      <c r="E70" s="19" t="s">
        <v>275</v>
      </c>
      <c r="F70" s="11" t="s">
        <v>14</v>
      </c>
      <c r="G70" s="19" t="s">
        <v>259</v>
      </c>
      <c r="H70" s="45" t="s">
        <v>276</v>
      </c>
      <c r="I70" s="46">
        <v>0.3611111111111111</v>
      </c>
      <c r="J70" s="47" t="str">
        <f t="shared" si="2"/>
        <v>RosevilleU8 Cyclones</v>
      </c>
      <c r="K70" s="47" t="str">
        <f t="shared" si="3"/>
        <v>Lane CoveU8 Blue</v>
      </c>
      <c r="L70" s="19" t="str">
        <f t="shared" si="4"/>
        <v>RosevilleU8 Cyclones V Lane CoveU8 Blue</v>
      </c>
      <c r="M70" s="19">
        <f t="shared" si="5"/>
        <v>1</v>
      </c>
      <c r="N70" s="48" t="s">
        <v>370</v>
      </c>
      <c r="O70" s="49" t="str">
        <f t="shared" si="6"/>
        <v>RosevilleRound 4</v>
      </c>
      <c r="P70" s="49" t="str">
        <f t="shared" si="7"/>
        <v>Lane CoveRound 4</v>
      </c>
      <c r="Q70" s="19" t="s">
        <v>80</v>
      </c>
      <c r="R70" s="19">
        <f t="shared" si="8"/>
        <v>1</v>
      </c>
      <c r="S70" s="19">
        <f t="shared" si="9"/>
        <v>0</v>
      </c>
    </row>
    <row r="71" spans="1:19" ht="13.5" customHeight="1" x14ac:dyDescent="0.2">
      <c r="A71" s="43"/>
      <c r="B71" s="43" t="str">
        <f t="shared" si="18"/>
        <v>Round 4</v>
      </c>
      <c r="C71" s="44">
        <v>43240</v>
      </c>
      <c r="D71" s="12" t="s">
        <v>12</v>
      </c>
      <c r="E71" s="19" t="s">
        <v>468</v>
      </c>
      <c r="F71" s="17" t="s">
        <v>22</v>
      </c>
      <c r="G71" s="19" t="s">
        <v>272</v>
      </c>
      <c r="H71" s="45" t="s">
        <v>331</v>
      </c>
      <c r="I71" s="46">
        <v>0.3611111111111111</v>
      </c>
      <c r="J71" s="47" t="str">
        <f t="shared" si="2"/>
        <v>KWPU8 blue</v>
      </c>
      <c r="K71" s="47" t="str">
        <f t="shared" si="3"/>
        <v>WahroongaU8 Red</v>
      </c>
      <c r="L71" s="19" t="str">
        <f t="shared" si="4"/>
        <v>KWPU8 blue V WahroongaU8 Red</v>
      </c>
      <c r="M71" s="19">
        <f t="shared" si="5"/>
        <v>1</v>
      </c>
      <c r="N71" s="48" t="s">
        <v>382</v>
      </c>
      <c r="O71" s="49" t="str">
        <f t="shared" si="6"/>
        <v>KWPRound 4</v>
      </c>
      <c r="P71" s="49" t="str">
        <f t="shared" si="7"/>
        <v>WahroongaRound 4</v>
      </c>
      <c r="Q71" s="19" t="s">
        <v>81</v>
      </c>
      <c r="R71" s="19">
        <f t="shared" si="8"/>
        <v>5</v>
      </c>
      <c r="S71" s="19">
        <f t="shared" si="9"/>
        <v>0</v>
      </c>
    </row>
    <row r="72" spans="1:19" ht="13.5" customHeight="1" x14ac:dyDescent="0.2">
      <c r="A72" s="43"/>
      <c r="B72" s="43" t="str">
        <f t="shared" si="18"/>
        <v>Round 4</v>
      </c>
      <c r="C72" s="44"/>
      <c r="D72" s="12" t="s">
        <v>12</v>
      </c>
      <c r="E72" s="19" t="s">
        <v>274</v>
      </c>
      <c r="F72" s="17" t="s">
        <v>22</v>
      </c>
      <c r="G72" s="19" t="s">
        <v>259</v>
      </c>
      <c r="H72" s="45" t="s">
        <v>330</v>
      </c>
      <c r="I72" s="46">
        <v>0.3888888888888889</v>
      </c>
      <c r="J72" s="47" t="str">
        <f t="shared" si="2"/>
        <v>KWPU8 Black</v>
      </c>
      <c r="K72" s="47" t="str">
        <f t="shared" si="3"/>
        <v>WahroongaU8 Blue</v>
      </c>
      <c r="L72" s="19" t="str">
        <f t="shared" si="4"/>
        <v>KWPU8 Black V WahroongaU8 Blue</v>
      </c>
      <c r="M72" s="19">
        <f t="shared" si="5"/>
        <v>1</v>
      </c>
      <c r="N72" s="48" t="s">
        <v>382</v>
      </c>
      <c r="O72" s="49" t="str">
        <f t="shared" si="6"/>
        <v>KWPRound 4</v>
      </c>
      <c r="P72" s="49" t="str">
        <f t="shared" si="7"/>
        <v>WahroongaRound 4</v>
      </c>
      <c r="Q72" s="19" t="s">
        <v>82</v>
      </c>
      <c r="R72" s="19">
        <f t="shared" si="8"/>
        <v>0</v>
      </c>
      <c r="S72" s="19" t="str">
        <f t="shared" si="9"/>
        <v>WahroongaRound 10</v>
      </c>
    </row>
    <row r="73" spans="1:19" ht="13.5" customHeight="1" x14ac:dyDescent="0.2">
      <c r="A73" s="43"/>
      <c r="B73" s="43" t="str">
        <f t="shared" si="18"/>
        <v>Round 4</v>
      </c>
      <c r="C73" s="44"/>
      <c r="D73" s="12" t="s">
        <v>12</v>
      </c>
      <c r="E73" s="19" t="s">
        <v>256</v>
      </c>
      <c r="F73" s="17" t="s">
        <v>22</v>
      </c>
      <c r="G73" s="19" t="s">
        <v>256</v>
      </c>
      <c r="H73" s="45" t="s">
        <v>331</v>
      </c>
      <c r="I73" s="46">
        <v>0.3888888888888889</v>
      </c>
      <c r="J73" s="47" t="str">
        <f t="shared" si="2"/>
        <v>KWPU8 Gold</v>
      </c>
      <c r="K73" s="47" t="str">
        <f t="shared" si="3"/>
        <v>WahroongaU8 Gold</v>
      </c>
      <c r="L73" s="19" t="str">
        <f t="shared" si="4"/>
        <v>KWPU8 Gold V WahroongaU8 Gold</v>
      </c>
      <c r="M73" s="19">
        <f t="shared" si="5"/>
        <v>1</v>
      </c>
      <c r="N73" s="48" t="s">
        <v>382</v>
      </c>
      <c r="O73" s="49" t="str">
        <f t="shared" si="6"/>
        <v>KWPRound 4</v>
      </c>
      <c r="P73" s="49" t="str">
        <f t="shared" si="7"/>
        <v>WahroongaRound 4</v>
      </c>
      <c r="Q73" s="19" t="s">
        <v>83</v>
      </c>
      <c r="R73" s="19">
        <f t="shared" si="8"/>
        <v>0</v>
      </c>
      <c r="S73" s="19" t="str">
        <f t="shared" si="9"/>
        <v>LindfieldRound 10</v>
      </c>
    </row>
    <row r="74" spans="1:19" ht="13.5" customHeight="1" x14ac:dyDescent="0.2">
      <c r="A74" s="43"/>
      <c r="B74" s="43" t="str">
        <f t="shared" si="18"/>
        <v>Round 4</v>
      </c>
      <c r="C74" s="44"/>
      <c r="D74" s="12" t="s">
        <v>12</v>
      </c>
      <c r="E74" s="19" t="s">
        <v>467</v>
      </c>
      <c r="F74" s="13" t="s">
        <v>20</v>
      </c>
      <c r="G74" s="19" t="s">
        <v>470</v>
      </c>
      <c r="H74" s="45" t="s">
        <v>330</v>
      </c>
      <c r="I74" s="107">
        <v>0.41666666666666669</v>
      </c>
      <c r="J74" s="47" t="str">
        <f t="shared" si="2"/>
        <v>KWPU8 White</v>
      </c>
      <c r="K74" s="47" t="str">
        <f t="shared" si="3"/>
        <v>St IvesU8 Blues</v>
      </c>
      <c r="L74" s="19" t="str">
        <f t="shared" si="4"/>
        <v>KWPU8 White V St IvesU8 Blues</v>
      </c>
      <c r="M74" s="19">
        <f t="shared" si="5"/>
        <v>1</v>
      </c>
      <c r="N74" s="48" t="s">
        <v>382</v>
      </c>
      <c r="O74" s="49" t="str">
        <f t="shared" si="6"/>
        <v>KWPRound 4</v>
      </c>
      <c r="P74" s="49" t="str">
        <f t="shared" si="7"/>
        <v>St IvesRound 4</v>
      </c>
      <c r="Q74" s="19" t="s">
        <v>84</v>
      </c>
      <c r="R74" s="19">
        <f t="shared" si="8"/>
        <v>0</v>
      </c>
      <c r="S74" s="19" t="str">
        <f t="shared" si="9"/>
        <v>Norths PiratesRound 10</v>
      </c>
    </row>
    <row r="75" spans="1:19" ht="13.5" customHeight="1" x14ac:dyDescent="0.2">
      <c r="A75" s="43"/>
      <c r="B75" s="43" t="str">
        <f t="shared" si="18"/>
        <v>Round 4</v>
      </c>
      <c r="C75" s="44" t="s">
        <v>241</v>
      </c>
      <c r="D75" s="16" t="s">
        <v>24</v>
      </c>
      <c r="E75" s="19" t="s">
        <v>258</v>
      </c>
      <c r="F75" s="16" t="s">
        <v>24</v>
      </c>
      <c r="G75" s="19" t="s">
        <v>241</v>
      </c>
      <c r="H75" s="45"/>
      <c r="I75" s="46"/>
      <c r="J75" s="47" t="str">
        <f t="shared" si="2"/>
        <v>Hunters HillU8 Crows</v>
      </c>
      <c r="K75" s="47" t="str">
        <f t="shared" si="3"/>
        <v>Hunters HillBYE</v>
      </c>
      <c r="L75" s="19" t="str">
        <f t="shared" si="4"/>
        <v>Hunters HillU8 Crows V Hunters HillBYE</v>
      </c>
      <c r="M75" s="19">
        <f t="shared" si="5"/>
        <v>1</v>
      </c>
      <c r="N75" s="47" t="s">
        <v>509</v>
      </c>
      <c r="O75" s="49" t="str">
        <f t="shared" si="6"/>
        <v>Hunters HillRound 4</v>
      </c>
      <c r="P75" s="49" t="str">
        <f t="shared" si="7"/>
        <v>Hunters HillRound 4</v>
      </c>
      <c r="Q75" s="19" t="s">
        <v>85</v>
      </c>
      <c r="R75" s="19">
        <f t="shared" si="8"/>
        <v>0</v>
      </c>
      <c r="S75" s="19"/>
    </row>
    <row r="76" spans="1:19" ht="13.5" customHeight="1" x14ac:dyDescent="0.2">
      <c r="A76" s="43" t="s">
        <v>193</v>
      </c>
      <c r="B76" s="43" t="str">
        <f>A76</f>
        <v>Round 5</v>
      </c>
      <c r="C76" s="44">
        <v>43246</v>
      </c>
      <c r="D76" s="17" t="s">
        <v>22</v>
      </c>
      <c r="E76" s="19" t="s">
        <v>272</v>
      </c>
      <c r="F76" s="11" t="s">
        <v>14</v>
      </c>
      <c r="G76" s="19" t="s">
        <v>256</v>
      </c>
      <c r="H76" s="45" t="s">
        <v>332</v>
      </c>
      <c r="I76" s="46">
        <v>0.3888888888888889</v>
      </c>
      <c r="J76" s="47" t="str">
        <f t="shared" si="2"/>
        <v>WahroongaU8 Red</v>
      </c>
      <c r="K76" s="47" t="str">
        <f t="shared" si="3"/>
        <v>Lane CoveU8 Gold</v>
      </c>
      <c r="L76" s="19" t="str">
        <f t="shared" si="4"/>
        <v>WahroongaU8 Red V Lane CoveU8 Gold</v>
      </c>
      <c r="M76" s="19">
        <f t="shared" si="5"/>
        <v>1</v>
      </c>
      <c r="N76" s="48" t="s">
        <v>370</v>
      </c>
      <c r="O76" s="49" t="str">
        <f t="shared" si="6"/>
        <v>WahroongaRound 5</v>
      </c>
      <c r="P76" s="49" t="str">
        <f t="shared" si="7"/>
        <v>Lane CoveRound 5</v>
      </c>
      <c r="Q76" s="19" t="s">
        <v>195</v>
      </c>
      <c r="R76" s="19">
        <f t="shared" si="8"/>
        <v>4</v>
      </c>
      <c r="S76" s="19">
        <f t="shared" ref="S76:S85" si="19">IF(R76&lt;&gt;0,0,Q76)</f>
        <v>0</v>
      </c>
    </row>
    <row r="77" spans="1:19" ht="13.5" customHeight="1" x14ac:dyDescent="0.2">
      <c r="A77" s="43"/>
      <c r="B77" s="43" t="str">
        <f t="shared" ref="B77:B85" si="20">B76</f>
        <v>Round 5</v>
      </c>
      <c r="C77" s="44"/>
      <c r="D77" s="17" t="s">
        <v>22</v>
      </c>
      <c r="E77" s="19" t="s">
        <v>259</v>
      </c>
      <c r="F77" s="9" t="s">
        <v>26</v>
      </c>
      <c r="G77" s="22" t="s">
        <v>269</v>
      </c>
      <c r="H77" s="45" t="s">
        <v>333</v>
      </c>
      <c r="I77" s="46">
        <v>0.3888888888888889</v>
      </c>
      <c r="J77" s="47" t="str">
        <f t="shared" si="2"/>
        <v>WahroongaU8 Blue</v>
      </c>
      <c r="K77" s="47" t="str">
        <f t="shared" si="3"/>
        <v>MosmanU8 Stingrays</v>
      </c>
      <c r="L77" s="19" t="str">
        <f t="shared" si="4"/>
        <v>WahroongaU8 Blue V MosmanU8 Stingrays</v>
      </c>
      <c r="M77" s="19">
        <f t="shared" si="5"/>
        <v>1</v>
      </c>
      <c r="N77" s="48" t="s">
        <v>370</v>
      </c>
      <c r="O77" s="49" t="str">
        <f t="shared" si="6"/>
        <v>WahroongaRound 5</v>
      </c>
      <c r="P77" s="49" t="str">
        <f t="shared" si="7"/>
        <v>MosmanRound 5</v>
      </c>
      <c r="Q77" s="19" t="s">
        <v>86</v>
      </c>
      <c r="R77" s="19">
        <f t="shared" si="8"/>
        <v>0</v>
      </c>
      <c r="S77" s="19" t="str">
        <f t="shared" si="19"/>
        <v>Hunters HillRound 10</v>
      </c>
    </row>
    <row r="78" spans="1:19" ht="13.5" customHeight="1" x14ac:dyDescent="0.2">
      <c r="A78" s="43"/>
      <c r="B78" s="43" t="str">
        <f t="shared" si="20"/>
        <v>Round 5</v>
      </c>
      <c r="C78" s="44"/>
      <c r="D78" s="17" t="s">
        <v>22</v>
      </c>
      <c r="E78" s="19" t="s">
        <v>256</v>
      </c>
      <c r="F78" s="9" t="s">
        <v>26</v>
      </c>
      <c r="G78" s="19" t="s">
        <v>264</v>
      </c>
      <c r="H78" s="45" t="s">
        <v>328</v>
      </c>
      <c r="I78" s="46">
        <v>0.3888888888888889</v>
      </c>
      <c r="J78" s="47" t="str">
        <f t="shared" si="2"/>
        <v>WahroongaU8 Gold</v>
      </c>
      <c r="K78" s="47" t="str">
        <f t="shared" si="3"/>
        <v>MosmanU8 Dolphins</v>
      </c>
      <c r="L78" s="19" t="str">
        <f t="shared" si="4"/>
        <v>WahroongaU8 Gold V MosmanU8 Dolphins</v>
      </c>
      <c r="M78" s="19">
        <f t="shared" si="5"/>
        <v>1</v>
      </c>
      <c r="N78" s="48" t="s">
        <v>370</v>
      </c>
      <c r="O78" s="49" t="str">
        <f t="shared" si="6"/>
        <v>WahroongaRound 5</v>
      </c>
      <c r="P78" s="49" t="str">
        <f t="shared" si="7"/>
        <v>MosmanRound 5</v>
      </c>
      <c r="Q78" s="19" t="s">
        <v>87</v>
      </c>
      <c r="R78" s="19">
        <f t="shared" si="8"/>
        <v>0</v>
      </c>
      <c r="S78" s="19" t="str">
        <f t="shared" si="19"/>
        <v>RosevilleRound 10</v>
      </c>
    </row>
    <row r="79" spans="1:19" ht="13.5" customHeight="1" x14ac:dyDescent="0.2">
      <c r="A79" s="43"/>
      <c r="B79" s="43" t="str">
        <f t="shared" si="20"/>
        <v>Round 5</v>
      </c>
      <c r="C79" s="44"/>
      <c r="D79" s="16" t="s">
        <v>24</v>
      </c>
      <c r="E79" s="19" t="s">
        <v>471</v>
      </c>
      <c r="F79" s="14" t="s">
        <v>16</v>
      </c>
      <c r="G79" s="19" t="s">
        <v>469</v>
      </c>
      <c r="H79" s="45" t="s">
        <v>260</v>
      </c>
      <c r="I79" s="46">
        <v>0.3611111111111111</v>
      </c>
      <c r="J79" s="47" t="str">
        <f t="shared" si="2"/>
        <v>Hunters HillU8 Cockatoos</v>
      </c>
      <c r="K79" s="47" t="str">
        <f t="shared" si="3"/>
        <v>LindfieldU8 Highlanders</v>
      </c>
      <c r="L79" s="19" t="str">
        <f t="shared" si="4"/>
        <v>Hunters HillU8 Cockatoos V LindfieldU8 Highlanders</v>
      </c>
      <c r="M79" s="19">
        <f t="shared" si="5"/>
        <v>1</v>
      </c>
      <c r="N79" s="48" t="s">
        <v>370</v>
      </c>
      <c r="O79" s="49" t="str">
        <f t="shared" si="6"/>
        <v>Hunters HillRound 5</v>
      </c>
      <c r="P79" s="49" t="str">
        <f t="shared" si="7"/>
        <v>LindfieldRound 5</v>
      </c>
      <c r="Q79" s="19" t="s">
        <v>89</v>
      </c>
      <c r="R79" s="19">
        <f t="shared" si="8"/>
        <v>0</v>
      </c>
      <c r="S79" s="19" t="str">
        <f t="shared" si="19"/>
        <v>MosmanRound 11</v>
      </c>
    </row>
    <row r="80" spans="1:19" ht="13.5" customHeight="1" x14ac:dyDescent="0.2">
      <c r="A80" s="43"/>
      <c r="B80" s="43" t="str">
        <f t="shared" si="20"/>
        <v>Round 5</v>
      </c>
      <c r="C80" s="44"/>
      <c r="D80" s="16" t="s">
        <v>24</v>
      </c>
      <c r="E80" s="19" t="s">
        <v>255</v>
      </c>
      <c r="F80" s="14" t="s">
        <v>16</v>
      </c>
      <c r="G80" s="19" t="s">
        <v>268</v>
      </c>
      <c r="H80" s="45" t="s">
        <v>506</v>
      </c>
      <c r="I80" s="46">
        <v>0.3611111111111111</v>
      </c>
      <c r="J80" s="47" t="str">
        <f t="shared" si="2"/>
        <v>Hunters HillU8 Magpies</v>
      </c>
      <c r="K80" s="47" t="str">
        <f t="shared" si="3"/>
        <v>LindfieldU8 Elks</v>
      </c>
      <c r="L80" s="19" t="str">
        <f t="shared" si="4"/>
        <v>Hunters HillU8 Magpies V LindfieldU8 Elks</v>
      </c>
      <c r="M80" s="19">
        <f t="shared" si="5"/>
        <v>1</v>
      </c>
      <c r="N80" s="48" t="s">
        <v>370</v>
      </c>
      <c r="O80" s="49" t="str">
        <f t="shared" si="6"/>
        <v>Hunters HillRound 5</v>
      </c>
      <c r="P80" s="49" t="str">
        <f t="shared" si="7"/>
        <v>LindfieldRound 5</v>
      </c>
      <c r="Q80" s="19" t="s">
        <v>90</v>
      </c>
      <c r="R80" s="19">
        <f t="shared" si="8"/>
        <v>0</v>
      </c>
      <c r="S80" s="19" t="str">
        <f t="shared" si="19"/>
        <v>ChatswoodRound 11</v>
      </c>
    </row>
    <row r="81" spans="1:19" ht="13.5" customHeight="1" x14ac:dyDescent="0.2">
      <c r="A81" s="43"/>
      <c r="B81" s="43" t="str">
        <f t="shared" si="20"/>
        <v>Round 5</v>
      </c>
      <c r="C81" s="44"/>
      <c r="D81" s="16" t="s">
        <v>24</v>
      </c>
      <c r="E81" s="19" t="s">
        <v>258</v>
      </c>
      <c r="F81" s="14" t="s">
        <v>16</v>
      </c>
      <c r="G81" s="19" t="s">
        <v>265</v>
      </c>
      <c r="H81" s="45" t="s">
        <v>507</v>
      </c>
      <c r="I81" s="46">
        <v>0.3611111111111111</v>
      </c>
      <c r="J81" s="47" t="str">
        <f t="shared" si="2"/>
        <v>Hunters HillU8 Crows</v>
      </c>
      <c r="K81" s="47" t="str">
        <f t="shared" si="3"/>
        <v>LindfieldU8 Bucks</v>
      </c>
      <c r="L81" s="19" t="str">
        <f t="shared" si="4"/>
        <v>Hunters HillU8 Crows V LindfieldU8 Bucks</v>
      </c>
      <c r="M81" s="19">
        <f t="shared" si="5"/>
        <v>1</v>
      </c>
      <c r="N81" s="48" t="s">
        <v>370</v>
      </c>
      <c r="O81" s="49" t="str">
        <f t="shared" si="6"/>
        <v>Hunters HillRound 5</v>
      </c>
      <c r="P81" s="49" t="str">
        <f t="shared" si="7"/>
        <v>LindfieldRound 5</v>
      </c>
      <c r="Q81" s="19" t="s">
        <v>91</v>
      </c>
      <c r="R81" s="19">
        <f t="shared" si="8"/>
        <v>0</v>
      </c>
      <c r="S81" s="19" t="str">
        <f t="shared" si="19"/>
        <v>Norths PiratesRound 11</v>
      </c>
    </row>
    <row r="82" spans="1:19" ht="13.5" customHeight="1" x14ac:dyDescent="0.2">
      <c r="A82" s="43"/>
      <c r="B82" s="43" t="str">
        <f t="shared" si="20"/>
        <v>Round 5</v>
      </c>
      <c r="C82" s="44"/>
      <c r="D82" s="7" t="s">
        <v>8</v>
      </c>
      <c r="E82" s="19" t="s">
        <v>259</v>
      </c>
      <c r="F82" s="9" t="s">
        <v>26</v>
      </c>
      <c r="G82" s="19" t="s">
        <v>267</v>
      </c>
      <c r="H82" s="45" t="s">
        <v>300</v>
      </c>
      <c r="I82" s="46">
        <v>0.3611111111111111</v>
      </c>
      <c r="J82" s="47" t="str">
        <f t="shared" si="2"/>
        <v>ChatswoodU8 Blue</v>
      </c>
      <c r="K82" s="47" t="str">
        <f t="shared" si="3"/>
        <v>MosmanU8 Sharks</v>
      </c>
      <c r="L82" s="19" t="str">
        <f t="shared" si="4"/>
        <v>ChatswoodU8 Blue V MosmanU8 Sharks</v>
      </c>
      <c r="M82" s="19">
        <f t="shared" si="5"/>
        <v>1</v>
      </c>
      <c r="N82" s="48" t="s">
        <v>370</v>
      </c>
      <c r="O82" s="49" t="str">
        <f t="shared" si="6"/>
        <v>ChatswoodRound 5</v>
      </c>
      <c r="P82" s="49" t="str">
        <f t="shared" si="7"/>
        <v>MosmanRound 5</v>
      </c>
      <c r="Q82" s="19" t="s">
        <v>92</v>
      </c>
      <c r="R82" s="19">
        <f t="shared" si="8"/>
        <v>0</v>
      </c>
      <c r="S82" s="19" t="str">
        <f t="shared" si="19"/>
        <v>WahroongaRound 11</v>
      </c>
    </row>
    <row r="83" spans="1:19" ht="13.5" customHeight="1" x14ac:dyDescent="0.2">
      <c r="A83" s="43"/>
      <c r="B83" s="43" t="str">
        <f t="shared" si="20"/>
        <v>Round 5</v>
      </c>
      <c r="C83" s="44"/>
      <c r="D83" s="7" t="s">
        <v>8</v>
      </c>
      <c r="E83" s="19" t="s">
        <v>256</v>
      </c>
      <c r="F83" s="9" t="s">
        <v>26</v>
      </c>
      <c r="G83" s="22" t="s">
        <v>270</v>
      </c>
      <c r="H83" s="45" t="s">
        <v>300</v>
      </c>
      <c r="I83" s="46">
        <v>0.3888888888888889</v>
      </c>
      <c r="J83" s="47" t="str">
        <f t="shared" si="2"/>
        <v>ChatswoodU8 Gold</v>
      </c>
      <c r="K83" s="47" t="str">
        <f t="shared" si="3"/>
        <v>MosmanU8 Marlins</v>
      </c>
      <c r="L83" s="19" t="str">
        <f t="shared" si="4"/>
        <v>ChatswoodU8 Gold V MosmanU8 Marlins</v>
      </c>
      <c r="M83" s="19">
        <f t="shared" si="5"/>
        <v>1</v>
      </c>
      <c r="N83" s="48" t="s">
        <v>370</v>
      </c>
      <c r="O83" s="49" t="str">
        <f t="shared" si="6"/>
        <v>ChatswoodRound 5</v>
      </c>
      <c r="P83" s="49" t="str">
        <f t="shared" si="7"/>
        <v>MosmanRound 5</v>
      </c>
      <c r="Q83" s="19" t="s">
        <v>94</v>
      </c>
      <c r="R83" s="19">
        <f t="shared" si="8"/>
        <v>1</v>
      </c>
      <c r="S83" s="19">
        <f t="shared" si="19"/>
        <v>0</v>
      </c>
    </row>
    <row r="84" spans="1:19" ht="13.5" customHeight="1" x14ac:dyDescent="0.2">
      <c r="A84" s="43"/>
      <c r="B84" s="43" t="str">
        <f t="shared" si="20"/>
        <v>Round 5</v>
      </c>
      <c r="C84" s="44"/>
      <c r="D84" s="7" t="s">
        <v>8</v>
      </c>
      <c r="E84" s="19" t="s">
        <v>271</v>
      </c>
      <c r="F84" s="9" t="s">
        <v>26</v>
      </c>
      <c r="G84" s="19" t="s">
        <v>261</v>
      </c>
      <c r="H84" s="45" t="s">
        <v>299</v>
      </c>
      <c r="I84" s="46">
        <v>0.3888888888888889</v>
      </c>
      <c r="J84" s="47" t="str">
        <f t="shared" si="2"/>
        <v>ChatswoodU8 Green</v>
      </c>
      <c r="K84" s="47" t="str">
        <f t="shared" si="3"/>
        <v>MosmanU8 Whales</v>
      </c>
      <c r="L84" s="19" t="str">
        <f t="shared" si="4"/>
        <v>ChatswoodU8 Green V MosmanU8 Whales</v>
      </c>
      <c r="M84" s="19">
        <f t="shared" si="5"/>
        <v>1</v>
      </c>
      <c r="N84" s="48" t="s">
        <v>370</v>
      </c>
      <c r="O84" s="49" t="str">
        <f t="shared" si="6"/>
        <v>ChatswoodRound 5</v>
      </c>
      <c r="P84" s="49" t="str">
        <f t="shared" si="7"/>
        <v>MosmanRound 5</v>
      </c>
      <c r="Q84" s="19" t="s">
        <v>95</v>
      </c>
      <c r="R84" s="19">
        <f t="shared" si="8"/>
        <v>0</v>
      </c>
      <c r="S84" s="19" t="str">
        <f t="shared" si="19"/>
        <v>WahroongaRound 12</v>
      </c>
    </row>
    <row r="85" spans="1:19" ht="13.5" customHeight="1" x14ac:dyDescent="0.2">
      <c r="A85" s="43"/>
      <c r="B85" s="43" t="str">
        <f t="shared" si="20"/>
        <v>Round 5</v>
      </c>
      <c r="C85" s="44"/>
      <c r="D85" s="7" t="s">
        <v>8</v>
      </c>
      <c r="E85" s="19" t="s">
        <v>467</v>
      </c>
      <c r="F85" s="11" t="s">
        <v>14</v>
      </c>
      <c r="G85" s="19" t="s">
        <v>259</v>
      </c>
      <c r="H85" s="45" t="s">
        <v>299</v>
      </c>
      <c r="I85" s="46">
        <v>0.41666666666666669</v>
      </c>
      <c r="J85" s="47" t="str">
        <f t="shared" si="2"/>
        <v>ChatswoodU8 White</v>
      </c>
      <c r="K85" s="47" t="str">
        <f t="shared" si="3"/>
        <v>Lane CoveU8 Blue</v>
      </c>
      <c r="L85" s="19" t="str">
        <f t="shared" si="4"/>
        <v>ChatswoodU8 White V Lane CoveU8 Blue</v>
      </c>
      <c r="M85" s="19">
        <f t="shared" si="5"/>
        <v>1</v>
      </c>
      <c r="N85" s="48" t="s">
        <v>370</v>
      </c>
      <c r="O85" s="49" t="str">
        <f t="shared" si="6"/>
        <v>ChatswoodRound 5</v>
      </c>
      <c r="P85" s="49" t="str">
        <f t="shared" si="7"/>
        <v>Lane CoveRound 5</v>
      </c>
      <c r="Q85" s="19" t="s">
        <v>96</v>
      </c>
      <c r="R85" s="19">
        <f t="shared" si="8"/>
        <v>0</v>
      </c>
      <c r="S85" s="19" t="str">
        <f t="shared" si="19"/>
        <v>MosmanRound 12</v>
      </c>
    </row>
    <row r="86" spans="1:19" ht="13.5" customHeight="1" x14ac:dyDescent="0.2">
      <c r="A86" s="43"/>
      <c r="B86" s="43" t="s">
        <v>193</v>
      </c>
      <c r="C86" s="44"/>
      <c r="D86" s="7" t="s">
        <v>8</v>
      </c>
      <c r="E86" s="19" t="s">
        <v>274</v>
      </c>
      <c r="F86" s="13" t="s">
        <v>20</v>
      </c>
      <c r="G86" s="19" t="s">
        <v>470</v>
      </c>
      <c r="H86" s="45" t="s">
        <v>300</v>
      </c>
      <c r="I86" s="46">
        <v>0.41666666666666669</v>
      </c>
      <c r="J86" s="47" t="str">
        <f t="shared" si="2"/>
        <v>ChatswoodU8 Black</v>
      </c>
      <c r="K86" s="47" t="str">
        <f t="shared" si="3"/>
        <v>St IvesU8 Blues</v>
      </c>
      <c r="L86" s="19" t="str">
        <f t="shared" si="4"/>
        <v>ChatswoodU8 Black V St IvesU8 Blues</v>
      </c>
      <c r="M86" s="19">
        <f t="shared" si="5"/>
        <v>1</v>
      </c>
      <c r="N86" s="47" t="s">
        <v>510</v>
      </c>
      <c r="O86" s="49" t="str">
        <f t="shared" si="6"/>
        <v>ChatswoodRound 5</v>
      </c>
      <c r="P86" s="49" t="str">
        <f t="shared" si="7"/>
        <v>St IvesRound 5</v>
      </c>
      <c r="Q86" s="19" t="s">
        <v>97</v>
      </c>
      <c r="R86" s="19">
        <f t="shared" si="8"/>
        <v>0</v>
      </c>
      <c r="S86" s="19"/>
    </row>
    <row r="87" spans="1:19" ht="13.5" customHeight="1" x14ac:dyDescent="0.2">
      <c r="A87" s="43"/>
      <c r="B87" s="43" t="str">
        <f>B85</f>
        <v>Round 5</v>
      </c>
      <c r="C87" s="44"/>
      <c r="D87" s="15" t="s">
        <v>18</v>
      </c>
      <c r="E87" s="19" t="s">
        <v>275</v>
      </c>
      <c r="F87" s="14" t="s">
        <v>16</v>
      </c>
      <c r="G87" s="19" t="s">
        <v>262</v>
      </c>
      <c r="H87" s="45" t="s">
        <v>276</v>
      </c>
      <c r="I87" s="46">
        <v>0.3611111111111111</v>
      </c>
      <c r="J87" s="47" t="str">
        <f t="shared" si="2"/>
        <v>RosevilleU8 Cyclones</v>
      </c>
      <c r="K87" s="47" t="str">
        <f t="shared" si="3"/>
        <v>LindfieldU8 Stags</v>
      </c>
      <c r="L87" s="19" t="str">
        <f t="shared" si="4"/>
        <v>RosevilleU8 Cyclones V LindfieldU8 Stags</v>
      </c>
      <c r="M87" s="19">
        <f t="shared" si="5"/>
        <v>1</v>
      </c>
      <c r="N87" s="48" t="s">
        <v>370</v>
      </c>
      <c r="O87" s="49" t="str">
        <f t="shared" si="6"/>
        <v>RosevilleRound 5</v>
      </c>
      <c r="P87" s="49" t="str">
        <f t="shared" si="7"/>
        <v>LindfieldRound 5</v>
      </c>
      <c r="Q87" s="19" t="s">
        <v>99</v>
      </c>
      <c r="R87" s="19">
        <f t="shared" si="8"/>
        <v>0</v>
      </c>
      <c r="S87" s="19" t="str">
        <f t="shared" ref="S87:S93" si="21">IF(R87&lt;&gt;0,0,Q87)</f>
        <v>LindfieldRound 12</v>
      </c>
    </row>
    <row r="88" spans="1:19" ht="13.5" customHeight="1" x14ac:dyDescent="0.2">
      <c r="A88" s="43"/>
      <c r="B88" s="43" t="str">
        <f t="shared" ref="B88:B91" si="22">B87</f>
        <v>Round 5</v>
      </c>
      <c r="C88" s="44">
        <v>43247</v>
      </c>
      <c r="D88" s="10" t="s">
        <v>10</v>
      </c>
      <c r="E88" s="19" t="s">
        <v>274</v>
      </c>
      <c r="F88" s="12" t="s">
        <v>12</v>
      </c>
      <c r="G88" s="19" t="s">
        <v>468</v>
      </c>
      <c r="H88" s="45" t="s">
        <v>324</v>
      </c>
      <c r="I88" s="46">
        <v>0.3611111111111111</v>
      </c>
      <c r="J88" s="47" t="str">
        <f t="shared" si="2"/>
        <v>HornsbyU8 Black</v>
      </c>
      <c r="K88" s="47" t="str">
        <f t="shared" si="3"/>
        <v>KWPU8 blue</v>
      </c>
      <c r="L88" s="19" t="str">
        <f t="shared" si="4"/>
        <v>HornsbyU8 Black V KWPU8 blue</v>
      </c>
      <c r="M88" s="19">
        <f t="shared" si="5"/>
        <v>1</v>
      </c>
      <c r="N88" s="48" t="s">
        <v>382</v>
      </c>
      <c r="O88" s="49" t="str">
        <f t="shared" si="6"/>
        <v>HornsbyRound 5</v>
      </c>
      <c r="P88" s="49" t="str">
        <f t="shared" si="7"/>
        <v>KWPRound 5</v>
      </c>
      <c r="Q88" s="19" t="s">
        <v>511</v>
      </c>
      <c r="R88" s="19">
        <f t="shared" si="8"/>
        <v>2</v>
      </c>
      <c r="S88" s="19">
        <f t="shared" si="21"/>
        <v>0</v>
      </c>
    </row>
    <row r="89" spans="1:19" ht="13.5" customHeight="1" x14ac:dyDescent="0.2">
      <c r="A89" s="43"/>
      <c r="B89" s="43" t="str">
        <f t="shared" si="22"/>
        <v>Round 5</v>
      </c>
      <c r="C89" s="44"/>
      <c r="D89" s="12" t="s">
        <v>12</v>
      </c>
      <c r="E89" s="19" t="s">
        <v>274</v>
      </c>
      <c r="F89" s="18" t="s">
        <v>28</v>
      </c>
      <c r="G89" s="19" t="s">
        <v>472</v>
      </c>
      <c r="H89" s="45" t="s">
        <v>330</v>
      </c>
      <c r="I89" s="46">
        <v>0.3611111111111111</v>
      </c>
      <c r="J89" s="47" t="str">
        <f t="shared" si="2"/>
        <v>KWPU8 Black</v>
      </c>
      <c r="K89" s="47" t="str">
        <f t="shared" si="3"/>
        <v>Norths PiratesU8 Reds</v>
      </c>
      <c r="L89" s="19" t="str">
        <f t="shared" si="4"/>
        <v>KWPU8 Black V Norths PiratesU8 Reds</v>
      </c>
      <c r="M89" s="19">
        <f t="shared" si="5"/>
        <v>1</v>
      </c>
      <c r="N89" s="48" t="s">
        <v>382</v>
      </c>
      <c r="O89" s="49" t="str">
        <f t="shared" si="6"/>
        <v>KWPRound 5</v>
      </c>
      <c r="P89" s="49" t="str">
        <f t="shared" si="7"/>
        <v>Norths PiratesRound 5</v>
      </c>
      <c r="Q89" s="19" t="s">
        <v>100</v>
      </c>
      <c r="R89" s="19">
        <f t="shared" si="8"/>
        <v>0</v>
      </c>
      <c r="S89" s="19" t="str">
        <f t="shared" si="21"/>
        <v>Hunters HillRound 13</v>
      </c>
    </row>
    <row r="90" spans="1:19" ht="13.5" customHeight="1" x14ac:dyDescent="0.2">
      <c r="A90" s="43"/>
      <c r="B90" s="43" t="str">
        <f t="shared" si="22"/>
        <v>Round 5</v>
      </c>
      <c r="C90" s="44"/>
      <c r="D90" s="12" t="s">
        <v>12</v>
      </c>
      <c r="E90" s="19" t="s">
        <v>467</v>
      </c>
      <c r="F90" s="18" t="s">
        <v>28</v>
      </c>
      <c r="G90" s="19" t="s">
        <v>274</v>
      </c>
      <c r="H90" s="45" t="s">
        <v>331</v>
      </c>
      <c r="I90" s="46">
        <v>0.3611111111111111</v>
      </c>
      <c r="J90" s="47" t="str">
        <f t="shared" si="2"/>
        <v>KWPU8 White</v>
      </c>
      <c r="K90" s="47" t="str">
        <f t="shared" si="3"/>
        <v>Norths PiratesU8 Black</v>
      </c>
      <c r="L90" s="19" t="str">
        <f t="shared" si="4"/>
        <v>KWPU8 White V Norths PiratesU8 Black</v>
      </c>
      <c r="M90" s="19">
        <f t="shared" si="5"/>
        <v>1</v>
      </c>
      <c r="N90" s="48" t="s">
        <v>382</v>
      </c>
      <c r="O90" s="49" t="str">
        <f t="shared" si="6"/>
        <v>KWPRound 5</v>
      </c>
      <c r="P90" s="49" t="str">
        <f t="shared" si="7"/>
        <v>Norths PiratesRound 5</v>
      </c>
      <c r="Q90" s="19" t="s">
        <v>101</v>
      </c>
      <c r="R90" s="19">
        <f t="shared" si="8"/>
        <v>0</v>
      </c>
      <c r="S90" s="19" t="str">
        <f t="shared" si="21"/>
        <v>LindfieldRound 13</v>
      </c>
    </row>
    <row r="91" spans="1:19" ht="13.5" customHeight="1" x14ac:dyDescent="0.2">
      <c r="A91" s="43"/>
      <c r="B91" s="43" t="str">
        <f t="shared" si="22"/>
        <v>Round 5</v>
      </c>
      <c r="C91" s="44" t="s">
        <v>241</v>
      </c>
      <c r="D91" s="12" t="s">
        <v>12</v>
      </c>
      <c r="E91" s="19" t="s">
        <v>256</v>
      </c>
      <c r="F91" s="12" t="s">
        <v>12</v>
      </c>
      <c r="G91" s="19" t="s">
        <v>241</v>
      </c>
      <c r="H91" s="45"/>
      <c r="I91" s="46"/>
      <c r="J91" s="47" t="str">
        <f t="shared" si="2"/>
        <v>KWPU8 Gold</v>
      </c>
      <c r="K91" s="47" t="str">
        <f t="shared" si="3"/>
        <v>KWPBYE</v>
      </c>
      <c r="L91" s="19" t="str">
        <f t="shared" si="4"/>
        <v>KWPU8 Gold V KWPBYE</v>
      </c>
      <c r="M91" s="19">
        <f t="shared" si="5"/>
        <v>1</v>
      </c>
      <c r="N91" s="48" t="s">
        <v>382</v>
      </c>
      <c r="O91" s="49" t="str">
        <f t="shared" si="6"/>
        <v>KWPRound 5</v>
      </c>
      <c r="P91" s="49" t="str">
        <f t="shared" si="7"/>
        <v>KWPRound 5</v>
      </c>
      <c r="Q91" s="19" t="s">
        <v>102</v>
      </c>
      <c r="R91" s="19">
        <f t="shared" si="8"/>
        <v>3</v>
      </c>
      <c r="S91" s="19">
        <f t="shared" si="21"/>
        <v>0</v>
      </c>
    </row>
    <row r="92" spans="1:19" ht="13.5" customHeight="1" x14ac:dyDescent="0.2">
      <c r="A92" s="43" t="s">
        <v>198</v>
      </c>
      <c r="B92" s="43" t="str">
        <f>A92</f>
        <v>Round 6</v>
      </c>
      <c r="C92" s="44">
        <v>43253</v>
      </c>
      <c r="D92" s="16" t="s">
        <v>24</v>
      </c>
      <c r="E92" s="19" t="s">
        <v>258</v>
      </c>
      <c r="F92" s="9" t="s">
        <v>26</v>
      </c>
      <c r="G92" s="22" t="s">
        <v>270</v>
      </c>
      <c r="H92" s="45" t="s">
        <v>260</v>
      </c>
      <c r="I92" s="46">
        <v>0.3611111111111111</v>
      </c>
      <c r="J92" s="47" t="str">
        <f t="shared" si="2"/>
        <v>Hunters HillU8 Crows</v>
      </c>
      <c r="K92" s="47" t="str">
        <f t="shared" si="3"/>
        <v>MosmanU8 Marlins</v>
      </c>
      <c r="L92" s="19" t="str">
        <f t="shared" si="4"/>
        <v>Hunters HillU8 Crows V MosmanU8 Marlins</v>
      </c>
      <c r="M92" s="19">
        <f t="shared" si="5"/>
        <v>1</v>
      </c>
      <c r="N92" s="48" t="s">
        <v>370</v>
      </c>
      <c r="O92" s="49" t="str">
        <f t="shared" si="6"/>
        <v>Hunters HillRound 6</v>
      </c>
      <c r="P92" s="49" t="str">
        <f t="shared" si="7"/>
        <v>MosmanRound 6</v>
      </c>
      <c r="Q92" s="19" t="s">
        <v>103</v>
      </c>
      <c r="R92" s="19">
        <f t="shared" si="8"/>
        <v>0</v>
      </c>
      <c r="S92" s="19" t="str">
        <f t="shared" si="21"/>
        <v>RosevilleRound 13</v>
      </c>
    </row>
    <row r="93" spans="1:19" ht="13.5" customHeight="1" x14ac:dyDescent="0.2">
      <c r="A93" s="43"/>
      <c r="B93" s="43" t="str">
        <f t="shared" ref="B93:B107" si="23">B92</f>
        <v>Round 6</v>
      </c>
      <c r="C93" s="44"/>
      <c r="D93" s="16" t="s">
        <v>24</v>
      </c>
      <c r="E93" s="19" t="s">
        <v>255</v>
      </c>
      <c r="F93" s="14" t="s">
        <v>16</v>
      </c>
      <c r="G93" s="19" t="s">
        <v>262</v>
      </c>
      <c r="H93" s="45" t="s">
        <v>506</v>
      </c>
      <c r="I93" s="46">
        <v>0.3611111111111111</v>
      </c>
      <c r="J93" s="47" t="str">
        <f t="shared" si="2"/>
        <v>Hunters HillU8 Magpies</v>
      </c>
      <c r="K93" s="47" t="str">
        <f t="shared" si="3"/>
        <v>LindfieldU8 Stags</v>
      </c>
      <c r="L93" s="19" t="str">
        <f t="shared" si="4"/>
        <v>Hunters HillU8 Magpies V LindfieldU8 Stags</v>
      </c>
      <c r="M93" s="19">
        <f t="shared" si="5"/>
        <v>1</v>
      </c>
      <c r="N93" s="48" t="s">
        <v>370</v>
      </c>
      <c r="O93" s="49" t="str">
        <f t="shared" si="6"/>
        <v>Hunters HillRound 6</v>
      </c>
      <c r="P93" s="49" t="str">
        <f t="shared" si="7"/>
        <v>LindfieldRound 6</v>
      </c>
      <c r="Q93" s="19" t="s">
        <v>104</v>
      </c>
      <c r="R93" s="19">
        <f t="shared" si="8"/>
        <v>0</v>
      </c>
      <c r="S93" s="19" t="str">
        <f t="shared" si="21"/>
        <v>St IvesRound 13</v>
      </c>
    </row>
    <row r="94" spans="1:19" ht="13.5" customHeight="1" x14ac:dyDescent="0.2">
      <c r="A94" s="43"/>
      <c r="B94" s="43" t="str">
        <f t="shared" si="23"/>
        <v>Round 6</v>
      </c>
      <c r="C94" s="44"/>
      <c r="D94" s="16" t="s">
        <v>24</v>
      </c>
      <c r="E94" s="19" t="s">
        <v>471</v>
      </c>
      <c r="F94" s="7" t="s">
        <v>8</v>
      </c>
      <c r="G94" s="19" t="s">
        <v>467</v>
      </c>
      <c r="H94" s="45" t="s">
        <v>507</v>
      </c>
      <c r="I94" s="46">
        <v>0.3611111111111111</v>
      </c>
      <c r="J94" s="47" t="str">
        <f t="shared" si="2"/>
        <v>Hunters HillU8 Cockatoos</v>
      </c>
      <c r="K94" s="47" t="str">
        <f t="shared" si="3"/>
        <v>ChatswoodU8 White</v>
      </c>
      <c r="L94" s="19" t="str">
        <f t="shared" si="4"/>
        <v>Hunters HillU8 Cockatoos V ChatswoodU8 White</v>
      </c>
      <c r="M94" s="19">
        <f t="shared" si="5"/>
        <v>1</v>
      </c>
      <c r="N94" s="48" t="s">
        <v>370</v>
      </c>
      <c r="O94" s="49" t="str">
        <f t="shared" si="6"/>
        <v>Hunters HillRound 6</v>
      </c>
      <c r="P94" s="49" t="str">
        <f t="shared" si="7"/>
        <v>ChatswoodRound 6</v>
      </c>
      <c r="Q94" s="19" t="s">
        <v>105</v>
      </c>
      <c r="R94" s="19">
        <f t="shared" si="8"/>
        <v>0</v>
      </c>
      <c r="S94" s="19"/>
    </row>
    <row r="95" spans="1:19" ht="13.5" customHeight="1" x14ac:dyDescent="0.2">
      <c r="A95" s="43"/>
      <c r="B95" s="43" t="str">
        <f t="shared" si="23"/>
        <v>Round 6</v>
      </c>
      <c r="C95" s="44"/>
      <c r="D95" s="11" t="s">
        <v>14</v>
      </c>
      <c r="E95" s="19" t="s">
        <v>256</v>
      </c>
      <c r="F95" s="9" t="s">
        <v>26</v>
      </c>
      <c r="G95" s="19" t="s">
        <v>261</v>
      </c>
      <c r="H95" s="45" t="s">
        <v>325</v>
      </c>
      <c r="I95" s="46">
        <v>0.3611111111111111</v>
      </c>
      <c r="J95" s="47" t="str">
        <f t="shared" si="2"/>
        <v>Lane CoveU8 Gold</v>
      </c>
      <c r="K95" s="47" t="str">
        <f t="shared" si="3"/>
        <v>MosmanU8 Whales</v>
      </c>
      <c r="L95" s="19" t="str">
        <f t="shared" si="4"/>
        <v>Lane CoveU8 Gold V MosmanU8 Whales</v>
      </c>
      <c r="M95" s="19">
        <f t="shared" si="5"/>
        <v>1</v>
      </c>
      <c r="N95" s="48" t="s">
        <v>370</v>
      </c>
      <c r="O95" s="49" t="str">
        <f t="shared" si="6"/>
        <v>Lane CoveRound 6</v>
      </c>
      <c r="P95" s="49" t="str">
        <f t="shared" si="7"/>
        <v>MosmanRound 6</v>
      </c>
      <c r="Q95" s="19" t="s">
        <v>512</v>
      </c>
      <c r="R95" s="19">
        <f t="shared" si="8"/>
        <v>3</v>
      </c>
      <c r="S95" s="19"/>
    </row>
    <row r="96" spans="1:19" ht="13.5" customHeight="1" x14ac:dyDescent="0.2">
      <c r="A96" s="43"/>
      <c r="B96" s="43" t="str">
        <f t="shared" si="23"/>
        <v>Round 6</v>
      </c>
      <c r="C96" s="44"/>
      <c r="D96" s="11" t="s">
        <v>14</v>
      </c>
      <c r="E96" s="19" t="s">
        <v>259</v>
      </c>
      <c r="F96" s="9" t="s">
        <v>26</v>
      </c>
      <c r="G96" s="22" t="s">
        <v>269</v>
      </c>
      <c r="H96" s="45" t="s">
        <v>326</v>
      </c>
      <c r="I96" s="46">
        <v>0.3611111111111111</v>
      </c>
      <c r="J96" s="47" t="str">
        <f t="shared" si="2"/>
        <v>Lane CoveU8 Blue</v>
      </c>
      <c r="K96" s="47" t="str">
        <f t="shared" si="3"/>
        <v>MosmanU8 Stingrays</v>
      </c>
      <c r="L96" s="19" t="str">
        <f t="shared" si="4"/>
        <v>Lane CoveU8 Blue V MosmanU8 Stingrays</v>
      </c>
      <c r="M96" s="19">
        <f t="shared" si="5"/>
        <v>1</v>
      </c>
      <c r="N96" s="48" t="s">
        <v>370</v>
      </c>
      <c r="O96" s="49" t="str">
        <f t="shared" si="6"/>
        <v>Lane CoveRound 6</v>
      </c>
      <c r="P96" s="49" t="str">
        <f t="shared" si="7"/>
        <v>MosmanRound 6</v>
      </c>
      <c r="Q96" s="19" t="s">
        <v>106</v>
      </c>
      <c r="R96" s="19">
        <f t="shared" si="8"/>
        <v>0</v>
      </c>
      <c r="S96" s="19"/>
    </row>
    <row r="97" spans="1:18" ht="13.5" customHeight="1" x14ac:dyDescent="0.2">
      <c r="A97" s="43"/>
      <c r="B97" s="43" t="str">
        <f t="shared" si="23"/>
        <v>Round 6</v>
      </c>
      <c r="C97" s="44"/>
      <c r="D97" s="7" t="s">
        <v>8</v>
      </c>
      <c r="E97" s="19" t="s">
        <v>274</v>
      </c>
      <c r="F97" s="14" t="s">
        <v>16</v>
      </c>
      <c r="G97" s="19" t="s">
        <v>265</v>
      </c>
      <c r="H97" s="45" t="s">
        <v>299</v>
      </c>
      <c r="I97" s="46">
        <v>0.33333333333333331</v>
      </c>
      <c r="J97" s="47" t="str">
        <f t="shared" si="2"/>
        <v>ChatswoodU8 Black</v>
      </c>
      <c r="K97" s="47" t="str">
        <f t="shared" si="3"/>
        <v>LindfieldU8 Bucks</v>
      </c>
      <c r="L97" s="19" t="str">
        <f t="shared" si="4"/>
        <v>ChatswoodU8 Black V LindfieldU8 Bucks</v>
      </c>
      <c r="M97" s="19">
        <f t="shared" si="5"/>
        <v>1</v>
      </c>
      <c r="N97" s="48" t="s">
        <v>370</v>
      </c>
      <c r="O97" s="49" t="str">
        <f t="shared" si="6"/>
        <v>ChatswoodRound 6</v>
      </c>
      <c r="P97" s="49" t="str">
        <f t="shared" si="7"/>
        <v>LindfieldRound 6</v>
      </c>
      <c r="Q97" s="19" t="s">
        <v>107</v>
      </c>
      <c r="R97" s="19">
        <f t="shared" si="8"/>
        <v>1</v>
      </c>
    </row>
    <row r="98" spans="1:18" ht="13.5" customHeight="1" x14ac:dyDescent="0.2">
      <c r="A98" s="43"/>
      <c r="B98" s="43" t="str">
        <f t="shared" si="23"/>
        <v>Round 6</v>
      </c>
      <c r="C98" s="44"/>
      <c r="D98" s="7" t="s">
        <v>8</v>
      </c>
      <c r="E98" s="19" t="s">
        <v>271</v>
      </c>
      <c r="F98" s="14" t="s">
        <v>16</v>
      </c>
      <c r="G98" s="19" t="s">
        <v>469</v>
      </c>
      <c r="H98" s="45" t="s">
        <v>300</v>
      </c>
      <c r="I98" s="46">
        <v>0.33333333333333331</v>
      </c>
      <c r="J98" s="47" t="str">
        <f t="shared" si="2"/>
        <v>ChatswoodU8 Green</v>
      </c>
      <c r="K98" s="47" t="str">
        <f t="shared" si="3"/>
        <v>LindfieldU8 Highlanders</v>
      </c>
      <c r="L98" s="19" t="str">
        <f t="shared" si="4"/>
        <v>ChatswoodU8 Green V LindfieldU8 Highlanders</v>
      </c>
      <c r="M98" s="19">
        <f t="shared" si="5"/>
        <v>1</v>
      </c>
      <c r="N98" s="48" t="s">
        <v>370</v>
      </c>
      <c r="O98" s="49" t="str">
        <f t="shared" si="6"/>
        <v>ChatswoodRound 6</v>
      </c>
      <c r="P98" s="49" t="str">
        <f t="shared" si="7"/>
        <v>LindfieldRound 6</v>
      </c>
      <c r="Q98" s="49"/>
      <c r="R98" s="49"/>
    </row>
    <row r="99" spans="1:18" ht="13.5" customHeight="1" x14ac:dyDescent="0.2">
      <c r="A99" s="43"/>
      <c r="B99" s="43" t="str">
        <f t="shared" si="23"/>
        <v>Round 6</v>
      </c>
      <c r="C99" s="44"/>
      <c r="D99" s="18" t="s">
        <v>28</v>
      </c>
      <c r="E99" s="19" t="s">
        <v>472</v>
      </c>
      <c r="F99" s="7" t="s">
        <v>8</v>
      </c>
      <c r="G99" s="19" t="s">
        <v>259</v>
      </c>
      <c r="H99" s="45" t="s">
        <v>273</v>
      </c>
      <c r="I99" s="46">
        <v>0.43055555555555558</v>
      </c>
      <c r="J99" s="47" t="str">
        <f t="shared" si="2"/>
        <v>Norths PiratesU8 Reds</v>
      </c>
      <c r="K99" s="47" t="str">
        <f t="shared" si="3"/>
        <v>ChatswoodU8 Blue</v>
      </c>
      <c r="L99" s="19" t="str">
        <f t="shared" si="4"/>
        <v>Norths PiratesU8 Reds V ChatswoodU8 Blue</v>
      </c>
      <c r="M99" s="19">
        <f t="shared" si="5"/>
        <v>1</v>
      </c>
      <c r="N99" s="48" t="s">
        <v>370</v>
      </c>
      <c r="O99" s="49" t="str">
        <f t="shared" si="6"/>
        <v>Norths PiratesRound 6</v>
      </c>
      <c r="P99" s="49" t="str">
        <f t="shared" si="7"/>
        <v>ChatswoodRound 6</v>
      </c>
      <c r="Q99" s="49"/>
      <c r="R99" s="49"/>
    </row>
    <row r="100" spans="1:18" ht="13.5" customHeight="1" x14ac:dyDescent="0.2">
      <c r="A100" s="43"/>
      <c r="B100" s="43" t="str">
        <f t="shared" si="23"/>
        <v>Round 6</v>
      </c>
      <c r="C100" s="44"/>
      <c r="D100" s="18" t="s">
        <v>28</v>
      </c>
      <c r="E100" s="19" t="s">
        <v>274</v>
      </c>
      <c r="F100" s="7" t="s">
        <v>8</v>
      </c>
      <c r="G100" s="19" t="s">
        <v>256</v>
      </c>
      <c r="H100" s="45" t="s">
        <v>291</v>
      </c>
      <c r="I100" s="46">
        <v>0.43055555555555558</v>
      </c>
      <c r="J100" s="47" t="str">
        <f t="shared" si="2"/>
        <v>Norths PiratesU8 Black</v>
      </c>
      <c r="K100" s="47" t="str">
        <f t="shared" si="3"/>
        <v>ChatswoodU8 Gold</v>
      </c>
      <c r="L100" s="19" t="str">
        <f t="shared" si="4"/>
        <v>Norths PiratesU8 Black V ChatswoodU8 Gold</v>
      </c>
      <c r="M100" s="19">
        <f t="shared" si="5"/>
        <v>1</v>
      </c>
      <c r="N100" s="48" t="s">
        <v>370</v>
      </c>
      <c r="O100" s="49" t="str">
        <f t="shared" si="6"/>
        <v>Norths PiratesRound 6</v>
      </c>
      <c r="P100" s="49" t="str">
        <f t="shared" si="7"/>
        <v>ChatswoodRound 6</v>
      </c>
      <c r="Q100" s="49"/>
      <c r="R100" s="49"/>
    </row>
    <row r="101" spans="1:18" ht="13.5" customHeight="1" x14ac:dyDescent="0.2">
      <c r="A101" s="43"/>
      <c r="B101" s="43" t="str">
        <f t="shared" si="23"/>
        <v>Round 6</v>
      </c>
      <c r="C101" s="44"/>
      <c r="D101" s="13" t="s">
        <v>20</v>
      </c>
      <c r="E101" s="19" t="s">
        <v>470</v>
      </c>
      <c r="F101" s="17" t="s">
        <v>22</v>
      </c>
      <c r="G101" s="19" t="s">
        <v>256</v>
      </c>
      <c r="H101" s="45" t="s">
        <v>327</v>
      </c>
      <c r="I101" s="46">
        <v>0.3611111111111111</v>
      </c>
      <c r="J101" s="47" t="str">
        <f t="shared" si="2"/>
        <v>St IvesU8 Blues</v>
      </c>
      <c r="K101" s="47" t="str">
        <f t="shared" si="3"/>
        <v>WahroongaU8 Gold</v>
      </c>
      <c r="L101" s="19" t="str">
        <f t="shared" si="4"/>
        <v>St IvesU8 Blues V WahroongaU8 Gold</v>
      </c>
      <c r="M101" s="19">
        <f t="shared" si="5"/>
        <v>1</v>
      </c>
      <c r="N101" s="48" t="s">
        <v>370</v>
      </c>
      <c r="O101" s="49" t="str">
        <f t="shared" si="6"/>
        <v>St IvesRound 6</v>
      </c>
      <c r="P101" s="49" t="str">
        <f t="shared" si="7"/>
        <v>WahroongaRound 6</v>
      </c>
      <c r="Q101" s="49"/>
      <c r="R101" s="49"/>
    </row>
    <row r="102" spans="1:18" ht="13.5" customHeight="1" x14ac:dyDescent="0.2">
      <c r="A102" s="43"/>
      <c r="B102" s="43" t="str">
        <f t="shared" si="23"/>
        <v>Round 6</v>
      </c>
      <c r="C102" s="44"/>
      <c r="D102" s="10" t="s">
        <v>10</v>
      </c>
      <c r="E102" s="19" t="s">
        <v>274</v>
      </c>
      <c r="F102" s="15" t="s">
        <v>18</v>
      </c>
      <c r="G102" s="19" t="s">
        <v>275</v>
      </c>
      <c r="H102" s="45" t="s">
        <v>324</v>
      </c>
      <c r="I102" s="46">
        <v>0.3611111111111111</v>
      </c>
      <c r="J102" s="47" t="str">
        <f t="shared" si="2"/>
        <v>HornsbyU8 Black</v>
      </c>
      <c r="K102" s="47" t="str">
        <f t="shared" si="3"/>
        <v>RosevilleU8 Cyclones</v>
      </c>
      <c r="L102" s="19" t="str">
        <f t="shared" si="4"/>
        <v>HornsbyU8 Black V RosevilleU8 Cyclones</v>
      </c>
      <c r="M102" s="19">
        <f t="shared" si="5"/>
        <v>1</v>
      </c>
      <c r="N102" s="48" t="s">
        <v>370</v>
      </c>
      <c r="O102" s="49" t="str">
        <f t="shared" si="6"/>
        <v>HornsbyRound 6</v>
      </c>
      <c r="P102" s="49" t="str">
        <f t="shared" si="7"/>
        <v>RosevilleRound 6</v>
      </c>
      <c r="Q102" s="49"/>
      <c r="R102" s="49"/>
    </row>
    <row r="103" spans="1:18" ht="13.5" customHeight="1" x14ac:dyDescent="0.2">
      <c r="A103" s="43"/>
      <c r="B103" s="43" t="str">
        <f t="shared" si="23"/>
        <v>Round 6</v>
      </c>
      <c r="C103" s="44">
        <v>43254</v>
      </c>
      <c r="D103" s="12" t="s">
        <v>12</v>
      </c>
      <c r="E103" s="19" t="s">
        <v>468</v>
      </c>
      <c r="F103" s="9" t="s">
        <v>26</v>
      </c>
      <c r="G103" s="19" t="s">
        <v>264</v>
      </c>
      <c r="H103" s="45" t="s">
        <v>330</v>
      </c>
      <c r="I103" s="46">
        <v>0.3888888888888889</v>
      </c>
      <c r="J103" s="47" t="str">
        <f t="shared" si="2"/>
        <v>KWPU8 blue</v>
      </c>
      <c r="K103" s="47" t="str">
        <f t="shared" si="3"/>
        <v>MosmanU8 Dolphins</v>
      </c>
      <c r="L103" s="19" t="str">
        <f t="shared" si="4"/>
        <v>KWPU8 blue V MosmanU8 Dolphins</v>
      </c>
      <c r="M103" s="19">
        <f t="shared" si="5"/>
        <v>1</v>
      </c>
      <c r="N103" s="48" t="s">
        <v>382</v>
      </c>
      <c r="O103" s="49" t="str">
        <f t="shared" si="6"/>
        <v>KWPRound 6</v>
      </c>
      <c r="P103" s="49" t="str">
        <f t="shared" si="7"/>
        <v>MosmanRound 6</v>
      </c>
      <c r="Q103" s="49"/>
      <c r="R103" s="49"/>
    </row>
    <row r="104" spans="1:18" ht="13.5" customHeight="1" x14ac:dyDescent="0.2">
      <c r="A104" s="43"/>
      <c r="B104" s="43" t="str">
        <f t="shared" si="23"/>
        <v>Round 6</v>
      </c>
      <c r="C104" s="44"/>
      <c r="D104" s="12" t="s">
        <v>12</v>
      </c>
      <c r="E104" s="19" t="s">
        <v>274</v>
      </c>
      <c r="F104" s="9" t="s">
        <v>26</v>
      </c>
      <c r="G104" s="19" t="s">
        <v>267</v>
      </c>
      <c r="H104" s="45" t="s">
        <v>331</v>
      </c>
      <c r="I104" s="46">
        <v>0.3888888888888889</v>
      </c>
      <c r="J104" s="47" t="str">
        <f t="shared" si="2"/>
        <v>KWPU8 Black</v>
      </c>
      <c r="K104" s="47" t="str">
        <f t="shared" si="3"/>
        <v>MosmanU8 Sharks</v>
      </c>
      <c r="L104" s="19" t="str">
        <f t="shared" si="4"/>
        <v>KWPU8 Black V MosmanU8 Sharks</v>
      </c>
      <c r="M104" s="19">
        <f t="shared" si="5"/>
        <v>1</v>
      </c>
      <c r="N104" s="48" t="s">
        <v>382</v>
      </c>
      <c r="O104" s="49" t="str">
        <f t="shared" si="6"/>
        <v>KWPRound 6</v>
      </c>
      <c r="P104" s="49" t="str">
        <f t="shared" si="7"/>
        <v>MosmanRound 6</v>
      </c>
      <c r="Q104" s="49"/>
      <c r="R104" s="49"/>
    </row>
    <row r="105" spans="1:18" ht="13.5" customHeight="1" x14ac:dyDescent="0.2">
      <c r="A105" s="43"/>
      <c r="B105" s="43" t="str">
        <f t="shared" si="23"/>
        <v>Round 6</v>
      </c>
      <c r="C105" s="44"/>
      <c r="D105" s="12" t="s">
        <v>12</v>
      </c>
      <c r="E105" s="19" t="s">
        <v>467</v>
      </c>
      <c r="F105" s="17" t="s">
        <v>22</v>
      </c>
      <c r="G105" s="19" t="s">
        <v>272</v>
      </c>
      <c r="H105" s="45" t="s">
        <v>330</v>
      </c>
      <c r="I105" s="46">
        <v>0.41666666666666669</v>
      </c>
      <c r="J105" s="47" t="str">
        <f t="shared" si="2"/>
        <v>KWPU8 White</v>
      </c>
      <c r="K105" s="47" t="str">
        <f t="shared" si="3"/>
        <v>WahroongaU8 Red</v>
      </c>
      <c r="L105" s="19" t="str">
        <f t="shared" si="4"/>
        <v>KWPU8 White V WahroongaU8 Red</v>
      </c>
      <c r="M105" s="19">
        <f t="shared" si="5"/>
        <v>1</v>
      </c>
      <c r="N105" s="48" t="s">
        <v>382</v>
      </c>
      <c r="O105" s="49" t="str">
        <f t="shared" si="6"/>
        <v>KWPRound 6</v>
      </c>
      <c r="P105" s="49" t="str">
        <f t="shared" si="7"/>
        <v>WahroongaRound 6</v>
      </c>
      <c r="Q105" s="49"/>
      <c r="R105" s="49"/>
    </row>
    <row r="106" spans="1:18" ht="13.5" customHeight="1" x14ac:dyDescent="0.2">
      <c r="A106" s="43"/>
      <c r="B106" s="43" t="str">
        <f t="shared" si="23"/>
        <v>Round 6</v>
      </c>
      <c r="C106" s="44"/>
      <c r="D106" s="12" t="s">
        <v>12</v>
      </c>
      <c r="E106" s="19" t="s">
        <v>256</v>
      </c>
      <c r="F106" s="17" t="s">
        <v>22</v>
      </c>
      <c r="G106" s="19" t="s">
        <v>259</v>
      </c>
      <c r="H106" s="45" t="s">
        <v>331</v>
      </c>
      <c r="I106" s="46">
        <v>0.3611111111111111</v>
      </c>
      <c r="J106" s="47" t="str">
        <f t="shared" si="2"/>
        <v>KWPU8 Gold</v>
      </c>
      <c r="K106" s="47" t="str">
        <f t="shared" si="3"/>
        <v>WahroongaU8 Blue</v>
      </c>
      <c r="L106" s="19" t="str">
        <f t="shared" si="4"/>
        <v>KWPU8 Gold V WahroongaU8 Blue</v>
      </c>
      <c r="M106" s="19">
        <f t="shared" si="5"/>
        <v>1</v>
      </c>
      <c r="N106" s="48" t="s">
        <v>382</v>
      </c>
      <c r="O106" s="49" t="str">
        <f t="shared" si="6"/>
        <v>KWPRound 6</v>
      </c>
      <c r="P106" s="49" t="str">
        <f t="shared" si="7"/>
        <v>WahroongaRound 6</v>
      </c>
      <c r="Q106" s="49"/>
      <c r="R106" s="49"/>
    </row>
    <row r="107" spans="1:18" ht="13.5" customHeight="1" x14ac:dyDescent="0.2">
      <c r="A107" s="43"/>
      <c r="B107" s="43" t="str">
        <f t="shared" si="23"/>
        <v>Round 6</v>
      </c>
      <c r="C107" s="44" t="s">
        <v>241</v>
      </c>
      <c r="D107" s="14" t="s">
        <v>16</v>
      </c>
      <c r="E107" s="19" t="s">
        <v>268</v>
      </c>
      <c r="F107" s="14" t="s">
        <v>16</v>
      </c>
      <c r="G107" s="19" t="s">
        <v>241</v>
      </c>
      <c r="H107" s="45"/>
      <c r="I107" s="46"/>
      <c r="J107" s="47" t="str">
        <f t="shared" si="2"/>
        <v>LindfieldU8 Elks</v>
      </c>
      <c r="K107" s="47" t="str">
        <f t="shared" si="3"/>
        <v>LindfieldBYE</v>
      </c>
      <c r="L107" s="19" t="str">
        <f t="shared" si="4"/>
        <v>LindfieldU8 Elks V LindfieldBYE</v>
      </c>
      <c r="M107" s="19">
        <f t="shared" si="5"/>
        <v>1</v>
      </c>
      <c r="N107" s="47" t="s">
        <v>509</v>
      </c>
      <c r="O107" s="49" t="str">
        <f t="shared" si="6"/>
        <v>LindfieldRound 6</v>
      </c>
      <c r="P107" s="49" t="str">
        <f t="shared" si="7"/>
        <v>LindfieldRound 6</v>
      </c>
      <c r="Q107" s="49"/>
      <c r="R107" s="49"/>
    </row>
    <row r="108" spans="1:18" ht="13.5" customHeight="1" x14ac:dyDescent="0.2">
      <c r="A108" s="43" t="s">
        <v>201</v>
      </c>
      <c r="B108" s="43" t="str">
        <f>A108</f>
        <v>Round 7</v>
      </c>
      <c r="C108" s="44">
        <v>43267</v>
      </c>
      <c r="D108" s="7" t="s">
        <v>8</v>
      </c>
      <c r="E108" s="19" t="s">
        <v>259</v>
      </c>
      <c r="F108" s="15" t="s">
        <v>18</v>
      </c>
      <c r="G108" s="19" t="s">
        <v>275</v>
      </c>
      <c r="H108" s="45" t="s">
        <v>299</v>
      </c>
      <c r="I108" s="46">
        <v>0.3888888888888889</v>
      </c>
      <c r="J108" s="47" t="str">
        <f t="shared" si="2"/>
        <v>ChatswoodU8 Blue</v>
      </c>
      <c r="K108" s="47" t="str">
        <f t="shared" si="3"/>
        <v>RosevilleU8 Cyclones</v>
      </c>
      <c r="L108" s="19" t="str">
        <f t="shared" si="4"/>
        <v>ChatswoodU8 Blue V RosevilleU8 Cyclones</v>
      </c>
      <c r="M108" s="19">
        <f t="shared" si="5"/>
        <v>1</v>
      </c>
      <c r="N108" s="48" t="s">
        <v>370</v>
      </c>
      <c r="O108" s="49" t="str">
        <f t="shared" si="6"/>
        <v>ChatswoodRound 7</v>
      </c>
      <c r="P108" s="49" t="str">
        <f t="shared" si="7"/>
        <v>RosevilleRound 7</v>
      </c>
      <c r="Q108" s="49"/>
      <c r="R108" s="49"/>
    </row>
    <row r="109" spans="1:18" ht="13.5" customHeight="1" x14ac:dyDescent="0.2">
      <c r="A109" s="43"/>
      <c r="B109" s="43" t="s">
        <v>201</v>
      </c>
      <c r="C109" s="44"/>
      <c r="D109" s="7" t="s">
        <v>8</v>
      </c>
      <c r="E109" s="19" t="s">
        <v>467</v>
      </c>
      <c r="F109" s="10" t="s">
        <v>10</v>
      </c>
      <c r="G109" s="19" t="s">
        <v>274</v>
      </c>
      <c r="H109" s="45" t="s">
        <v>300</v>
      </c>
      <c r="I109" s="46">
        <v>0.41666666666666669</v>
      </c>
      <c r="J109" s="47" t="str">
        <f t="shared" si="2"/>
        <v>ChatswoodU8 White</v>
      </c>
      <c r="K109" s="47" t="str">
        <f t="shared" si="3"/>
        <v>HornsbyU8 Black</v>
      </c>
      <c r="L109" s="19" t="str">
        <f t="shared" si="4"/>
        <v>ChatswoodU8 White V HornsbyU8 Black</v>
      </c>
      <c r="M109" s="19">
        <f t="shared" si="5"/>
        <v>1</v>
      </c>
      <c r="N109" s="47" t="s">
        <v>510</v>
      </c>
      <c r="O109" s="49" t="str">
        <f t="shared" si="6"/>
        <v>ChatswoodRound 7</v>
      </c>
      <c r="P109" s="49" t="str">
        <f t="shared" si="7"/>
        <v>HornsbyRound 7</v>
      </c>
      <c r="Q109" s="49"/>
      <c r="R109" s="49"/>
    </row>
    <row r="110" spans="1:18" ht="13.5" customHeight="1" x14ac:dyDescent="0.2">
      <c r="A110" s="43"/>
      <c r="B110" s="43" t="str">
        <f>B108</f>
        <v>Round 7</v>
      </c>
      <c r="C110" s="44"/>
      <c r="D110" s="7" t="s">
        <v>8</v>
      </c>
      <c r="E110" s="19" t="s">
        <v>256</v>
      </c>
      <c r="F110" s="16" t="s">
        <v>24</v>
      </c>
      <c r="G110" s="19" t="s">
        <v>471</v>
      </c>
      <c r="H110" s="45" t="s">
        <v>300</v>
      </c>
      <c r="I110" s="46">
        <v>0.3611111111111111</v>
      </c>
      <c r="J110" s="47" t="str">
        <f t="shared" si="2"/>
        <v>ChatswoodU8 Gold</v>
      </c>
      <c r="K110" s="47" t="str">
        <f t="shared" si="3"/>
        <v>Hunters HillU8 Cockatoos</v>
      </c>
      <c r="L110" s="19" t="str">
        <f t="shared" si="4"/>
        <v>ChatswoodU8 Gold V Hunters HillU8 Cockatoos</v>
      </c>
      <c r="M110" s="19">
        <f t="shared" si="5"/>
        <v>1</v>
      </c>
      <c r="N110" s="48" t="s">
        <v>370</v>
      </c>
      <c r="O110" s="49" t="str">
        <f t="shared" si="6"/>
        <v>ChatswoodRound 7</v>
      </c>
      <c r="P110" s="49" t="str">
        <f t="shared" si="7"/>
        <v>Hunters HillRound 7</v>
      </c>
      <c r="Q110" s="49"/>
      <c r="R110" s="49"/>
    </row>
    <row r="111" spans="1:18" ht="13.5" customHeight="1" x14ac:dyDescent="0.2">
      <c r="A111" s="43"/>
      <c r="B111" s="43" t="str">
        <f t="shared" ref="B111:B123" si="24">B110</f>
        <v>Round 7</v>
      </c>
      <c r="C111" s="44"/>
      <c r="D111" s="7" t="s">
        <v>8</v>
      </c>
      <c r="E111" s="19" t="s">
        <v>271</v>
      </c>
      <c r="F111" s="16" t="s">
        <v>24</v>
      </c>
      <c r="G111" s="19" t="s">
        <v>255</v>
      </c>
      <c r="H111" s="45" t="s">
        <v>300</v>
      </c>
      <c r="I111" s="46">
        <v>0.3888888888888889</v>
      </c>
      <c r="J111" s="47" t="str">
        <f t="shared" si="2"/>
        <v>ChatswoodU8 Green</v>
      </c>
      <c r="K111" s="47" t="str">
        <f t="shared" si="3"/>
        <v>Hunters HillU8 Magpies</v>
      </c>
      <c r="L111" s="19" t="str">
        <f t="shared" si="4"/>
        <v>ChatswoodU8 Green V Hunters HillU8 Magpies</v>
      </c>
      <c r="M111" s="19">
        <f t="shared" si="5"/>
        <v>1</v>
      </c>
      <c r="N111" s="48" t="s">
        <v>370</v>
      </c>
      <c r="O111" s="49" t="str">
        <f t="shared" si="6"/>
        <v>ChatswoodRound 7</v>
      </c>
      <c r="P111" s="49" t="str">
        <f t="shared" si="7"/>
        <v>Hunters HillRound 7</v>
      </c>
      <c r="Q111" s="49"/>
      <c r="R111" s="49"/>
    </row>
    <row r="112" spans="1:18" ht="13.5" customHeight="1" x14ac:dyDescent="0.2">
      <c r="A112" s="43"/>
      <c r="B112" s="43" t="str">
        <f t="shared" si="24"/>
        <v>Round 7</v>
      </c>
      <c r="C112" s="44"/>
      <c r="D112" s="7" t="s">
        <v>8</v>
      </c>
      <c r="E112" s="19" t="s">
        <v>274</v>
      </c>
      <c r="F112" s="9" t="s">
        <v>26</v>
      </c>
      <c r="G112" s="19" t="s">
        <v>264</v>
      </c>
      <c r="H112" s="45" t="s">
        <v>299</v>
      </c>
      <c r="I112" s="46">
        <v>0.41666666666666669</v>
      </c>
      <c r="J112" s="47" t="str">
        <f t="shared" si="2"/>
        <v>ChatswoodU8 Black</v>
      </c>
      <c r="K112" s="47" t="str">
        <f t="shared" si="3"/>
        <v>MosmanU8 Dolphins</v>
      </c>
      <c r="L112" s="19" t="str">
        <f t="shared" si="4"/>
        <v>ChatswoodU8 Black V MosmanU8 Dolphins</v>
      </c>
      <c r="M112" s="19">
        <f t="shared" si="5"/>
        <v>1</v>
      </c>
      <c r="N112" s="48" t="s">
        <v>370</v>
      </c>
      <c r="O112" s="49" t="str">
        <f t="shared" si="6"/>
        <v>ChatswoodRound 7</v>
      </c>
      <c r="P112" s="49" t="str">
        <f t="shared" si="7"/>
        <v>MosmanRound 7</v>
      </c>
      <c r="Q112" s="49"/>
      <c r="R112" s="49"/>
    </row>
    <row r="113" spans="1:18" ht="13.5" customHeight="1" x14ac:dyDescent="0.2">
      <c r="A113" s="43"/>
      <c r="B113" s="43" t="str">
        <f t="shared" si="24"/>
        <v>Round 7</v>
      </c>
      <c r="C113" s="44"/>
      <c r="D113" s="11" t="s">
        <v>14</v>
      </c>
      <c r="E113" s="19" t="s">
        <v>256</v>
      </c>
      <c r="F113" s="9" t="s">
        <v>26</v>
      </c>
      <c r="G113" s="22" t="s">
        <v>270</v>
      </c>
      <c r="H113" s="45" t="s">
        <v>325</v>
      </c>
      <c r="I113" s="46">
        <v>0.3611111111111111</v>
      </c>
      <c r="J113" s="47" t="str">
        <f t="shared" si="2"/>
        <v>Lane CoveU8 Gold</v>
      </c>
      <c r="K113" s="47" t="str">
        <f t="shared" si="3"/>
        <v>MosmanU8 Marlins</v>
      </c>
      <c r="L113" s="19" t="str">
        <f t="shared" si="4"/>
        <v>Lane CoveU8 Gold V MosmanU8 Marlins</v>
      </c>
      <c r="M113" s="19">
        <f t="shared" si="5"/>
        <v>1</v>
      </c>
      <c r="N113" s="48" t="s">
        <v>370</v>
      </c>
      <c r="O113" s="49" t="str">
        <f t="shared" si="6"/>
        <v>Lane CoveRound 7</v>
      </c>
      <c r="P113" s="49" t="str">
        <f t="shared" si="7"/>
        <v>MosmanRound 7</v>
      </c>
      <c r="Q113" s="49"/>
      <c r="R113" s="49"/>
    </row>
    <row r="114" spans="1:18" ht="13.5" customHeight="1" x14ac:dyDescent="0.2">
      <c r="A114" s="43"/>
      <c r="B114" s="43" t="str">
        <f t="shared" si="24"/>
        <v>Round 7</v>
      </c>
      <c r="C114" s="44"/>
      <c r="D114" s="11" t="s">
        <v>14</v>
      </c>
      <c r="E114" s="19" t="s">
        <v>259</v>
      </c>
      <c r="F114" s="9" t="s">
        <v>26</v>
      </c>
      <c r="G114" s="19" t="s">
        <v>261</v>
      </c>
      <c r="H114" s="45" t="s">
        <v>326</v>
      </c>
      <c r="I114" s="46">
        <v>0.3611111111111111</v>
      </c>
      <c r="J114" s="47" t="str">
        <f t="shared" si="2"/>
        <v>Lane CoveU8 Blue</v>
      </c>
      <c r="K114" s="47" t="str">
        <f t="shared" si="3"/>
        <v>MosmanU8 Whales</v>
      </c>
      <c r="L114" s="19" t="str">
        <f t="shared" si="4"/>
        <v>Lane CoveU8 Blue V MosmanU8 Whales</v>
      </c>
      <c r="M114" s="19">
        <f t="shared" si="5"/>
        <v>1</v>
      </c>
      <c r="N114" s="48" t="s">
        <v>370</v>
      </c>
      <c r="O114" s="49" t="str">
        <f t="shared" si="6"/>
        <v>Lane CoveRound 7</v>
      </c>
      <c r="P114" s="49" t="str">
        <f t="shared" si="7"/>
        <v>MosmanRound 7</v>
      </c>
      <c r="Q114" s="49"/>
      <c r="R114" s="49"/>
    </row>
    <row r="115" spans="1:18" ht="13.5" customHeight="1" x14ac:dyDescent="0.2">
      <c r="A115" s="43"/>
      <c r="B115" s="43" t="str">
        <f t="shared" si="24"/>
        <v>Round 7</v>
      </c>
      <c r="C115" s="44"/>
      <c r="D115" s="17" t="s">
        <v>22</v>
      </c>
      <c r="E115" s="19" t="s">
        <v>272</v>
      </c>
      <c r="F115" s="14" t="s">
        <v>16</v>
      </c>
      <c r="G115" s="19" t="s">
        <v>265</v>
      </c>
      <c r="H115" s="45" t="s">
        <v>332</v>
      </c>
      <c r="I115" s="46">
        <v>0.3888888888888889</v>
      </c>
      <c r="J115" s="47" t="str">
        <f t="shared" si="2"/>
        <v>WahroongaU8 Red</v>
      </c>
      <c r="K115" s="47" t="str">
        <f t="shared" si="3"/>
        <v>LindfieldU8 Bucks</v>
      </c>
      <c r="L115" s="19" t="str">
        <f t="shared" si="4"/>
        <v>WahroongaU8 Red V LindfieldU8 Bucks</v>
      </c>
      <c r="M115" s="19">
        <f t="shared" si="5"/>
        <v>1</v>
      </c>
      <c r="N115" s="48" t="s">
        <v>370</v>
      </c>
      <c r="O115" s="49" t="str">
        <f t="shared" si="6"/>
        <v>WahroongaRound 7</v>
      </c>
      <c r="P115" s="49" t="str">
        <f t="shared" si="7"/>
        <v>LindfieldRound 7</v>
      </c>
      <c r="Q115" s="49"/>
      <c r="R115" s="49"/>
    </row>
    <row r="116" spans="1:18" ht="13.5" customHeight="1" x14ac:dyDescent="0.2">
      <c r="A116" s="43"/>
      <c r="B116" s="43" t="str">
        <f t="shared" si="24"/>
        <v>Round 7</v>
      </c>
      <c r="C116" s="44"/>
      <c r="D116" s="17" t="s">
        <v>22</v>
      </c>
      <c r="E116" s="19" t="s">
        <v>259</v>
      </c>
      <c r="F116" s="14" t="s">
        <v>16</v>
      </c>
      <c r="G116" s="19" t="s">
        <v>262</v>
      </c>
      <c r="H116" s="45" t="s">
        <v>333</v>
      </c>
      <c r="I116" s="46">
        <v>0.3888888888888889</v>
      </c>
      <c r="J116" s="47" t="str">
        <f t="shared" si="2"/>
        <v>WahroongaU8 Blue</v>
      </c>
      <c r="K116" s="47" t="str">
        <f t="shared" si="3"/>
        <v>LindfieldU8 Stags</v>
      </c>
      <c r="L116" s="19" t="str">
        <f t="shared" si="4"/>
        <v>WahroongaU8 Blue V LindfieldU8 Stags</v>
      </c>
      <c r="M116" s="19">
        <f t="shared" si="5"/>
        <v>1</v>
      </c>
      <c r="N116" s="48" t="s">
        <v>370</v>
      </c>
      <c r="O116" s="49" t="str">
        <f t="shared" si="6"/>
        <v>WahroongaRound 7</v>
      </c>
      <c r="P116" s="49" t="str">
        <f t="shared" si="7"/>
        <v>LindfieldRound 7</v>
      </c>
      <c r="Q116" s="49"/>
      <c r="R116" s="49"/>
    </row>
    <row r="117" spans="1:18" ht="13.5" customHeight="1" x14ac:dyDescent="0.2">
      <c r="A117" s="43"/>
      <c r="B117" s="43" t="str">
        <f t="shared" si="24"/>
        <v>Round 7</v>
      </c>
      <c r="C117" s="44"/>
      <c r="D117" s="17" t="s">
        <v>22</v>
      </c>
      <c r="E117" s="19" t="s">
        <v>256</v>
      </c>
      <c r="F117" s="14" t="s">
        <v>16</v>
      </c>
      <c r="G117" s="19" t="s">
        <v>268</v>
      </c>
      <c r="H117" s="45" t="s">
        <v>328</v>
      </c>
      <c r="I117" s="46">
        <v>0.3888888888888889</v>
      </c>
      <c r="J117" s="47" t="str">
        <f t="shared" si="2"/>
        <v>WahroongaU8 Gold</v>
      </c>
      <c r="K117" s="47" t="str">
        <f t="shared" si="3"/>
        <v>LindfieldU8 Elks</v>
      </c>
      <c r="L117" s="19" t="str">
        <f t="shared" si="4"/>
        <v>WahroongaU8 Gold V LindfieldU8 Elks</v>
      </c>
      <c r="M117" s="19">
        <f t="shared" si="5"/>
        <v>1</v>
      </c>
      <c r="N117" s="48" t="s">
        <v>370</v>
      </c>
      <c r="O117" s="49" t="str">
        <f t="shared" si="6"/>
        <v>WahroongaRound 7</v>
      </c>
      <c r="P117" s="49" t="str">
        <f t="shared" si="7"/>
        <v>LindfieldRound 7</v>
      </c>
      <c r="Q117" s="49"/>
      <c r="R117" s="49"/>
    </row>
    <row r="118" spans="1:18" ht="13.5" customHeight="1" x14ac:dyDescent="0.2">
      <c r="A118" s="43"/>
      <c r="B118" s="43" t="str">
        <f t="shared" si="24"/>
        <v>Round 7</v>
      </c>
      <c r="C118" s="44"/>
      <c r="D118" s="13" t="s">
        <v>20</v>
      </c>
      <c r="E118" s="19" t="s">
        <v>470</v>
      </c>
      <c r="F118" s="14" t="s">
        <v>16</v>
      </c>
      <c r="G118" s="19" t="s">
        <v>469</v>
      </c>
      <c r="H118" s="45" t="s">
        <v>327</v>
      </c>
      <c r="I118" s="46">
        <v>0.3611111111111111</v>
      </c>
      <c r="J118" s="47" t="str">
        <f t="shared" si="2"/>
        <v>St IvesU8 Blues</v>
      </c>
      <c r="K118" s="47" t="str">
        <f t="shared" si="3"/>
        <v>LindfieldU8 Highlanders</v>
      </c>
      <c r="L118" s="19" t="str">
        <f t="shared" si="4"/>
        <v>St IvesU8 Blues V LindfieldU8 Highlanders</v>
      </c>
      <c r="M118" s="19">
        <f t="shared" si="5"/>
        <v>1</v>
      </c>
      <c r="N118" s="48" t="s">
        <v>370</v>
      </c>
      <c r="O118" s="49" t="str">
        <f t="shared" si="6"/>
        <v>St IvesRound 7</v>
      </c>
      <c r="P118" s="49" t="str">
        <f t="shared" si="7"/>
        <v>LindfieldRound 7</v>
      </c>
      <c r="Q118" s="49"/>
      <c r="R118" s="49"/>
    </row>
    <row r="119" spans="1:18" ht="15.75" customHeight="1" x14ac:dyDescent="0.2">
      <c r="A119" s="43"/>
      <c r="B119" s="43" t="str">
        <f t="shared" si="24"/>
        <v>Round 7</v>
      </c>
      <c r="C119" s="44">
        <v>43268</v>
      </c>
      <c r="D119" s="12" t="s">
        <v>12</v>
      </c>
      <c r="E119" s="19" t="s">
        <v>468</v>
      </c>
      <c r="F119" s="9" t="s">
        <v>26</v>
      </c>
      <c r="G119" s="22" t="s">
        <v>269</v>
      </c>
      <c r="H119" s="45" t="s">
        <v>330</v>
      </c>
      <c r="I119" s="46">
        <v>0.3888888888888889</v>
      </c>
      <c r="J119" s="47" t="str">
        <f t="shared" si="2"/>
        <v>KWPU8 blue</v>
      </c>
      <c r="K119" s="47" t="str">
        <f t="shared" si="3"/>
        <v>MosmanU8 Stingrays</v>
      </c>
      <c r="L119" s="19" t="str">
        <f t="shared" si="4"/>
        <v>KWPU8 blue V MosmanU8 Stingrays</v>
      </c>
      <c r="M119" s="19">
        <f t="shared" si="5"/>
        <v>1</v>
      </c>
      <c r="N119" s="47" t="s">
        <v>513</v>
      </c>
      <c r="O119" s="49" t="str">
        <f t="shared" si="6"/>
        <v>KWPRound 7</v>
      </c>
      <c r="P119" s="49" t="str">
        <f t="shared" si="7"/>
        <v>MosmanRound 7</v>
      </c>
      <c r="Q119" s="49"/>
      <c r="R119" s="49"/>
    </row>
    <row r="120" spans="1:18" ht="13.5" customHeight="1" x14ac:dyDescent="0.2">
      <c r="A120" s="43"/>
      <c r="B120" s="43" t="str">
        <f t="shared" si="24"/>
        <v>Round 7</v>
      </c>
      <c r="C120" s="19"/>
      <c r="D120" s="12" t="s">
        <v>12</v>
      </c>
      <c r="E120" s="19" t="s">
        <v>467</v>
      </c>
      <c r="F120" s="18" t="s">
        <v>28</v>
      </c>
      <c r="G120" s="19" t="s">
        <v>472</v>
      </c>
      <c r="H120" s="45" t="s">
        <v>331</v>
      </c>
      <c r="I120" s="46">
        <v>0.3611111111111111</v>
      </c>
      <c r="J120" s="47" t="str">
        <f t="shared" si="2"/>
        <v>KWPU8 White</v>
      </c>
      <c r="K120" s="47" t="str">
        <f t="shared" si="3"/>
        <v>Norths PiratesU8 Reds</v>
      </c>
      <c r="L120" s="19" t="str">
        <f t="shared" si="4"/>
        <v>KWPU8 White V Norths PiratesU8 Reds</v>
      </c>
      <c r="M120" s="19">
        <f t="shared" si="5"/>
        <v>1</v>
      </c>
      <c r="N120" s="48" t="s">
        <v>382</v>
      </c>
      <c r="O120" s="49" t="str">
        <f t="shared" si="6"/>
        <v>KWPRound 7</v>
      </c>
      <c r="P120" s="49" t="str">
        <f t="shared" si="7"/>
        <v>Norths PiratesRound 7</v>
      </c>
      <c r="Q120" s="49"/>
      <c r="R120" s="49"/>
    </row>
    <row r="121" spans="1:18" ht="13.5" customHeight="1" x14ac:dyDescent="0.2">
      <c r="A121" s="43"/>
      <c r="B121" s="43" t="str">
        <f t="shared" si="24"/>
        <v>Round 7</v>
      </c>
      <c r="C121" s="44"/>
      <c r="D121" s="12" t="s">
        <v>12</v>
      </c>
      <c r="E121" s="19" t="s">
        <v>256</v>
      </c>
      <c r="F121" s="18" t="s">
        <v>28</v>
      </c>
      <c r="G121" s="19" t="s">
        <v>274</v>
      </c>
      <c r="H121" s="45" t="s">
        <v>331</v>
      </c>
      <c r="I121" s="46">
        <v>0.3888888888888889</v>
      </c>
      <c r="J121" s="47" t="str">
        <f t="shared" si="2"/>
        <v>KWPU8 Gold</v>
      </c>
      <c r="K121" s="47" t="str">
        <f t="shared" si="3"/>
        <v>Norths PiratesU8 Black</v>
      </c>
      <c r="L121" s="19" t="str">
        <f t="shared" si="4"/>
        <v>KWPU8 Gold V Norths PiratesU8 Black</v>
      </c>
      <c r="M121" s="19">
        <f t="shared" si="5"/>
        <v>1</v>
      </c>
      <c r="N121" s="48" t="s">
        <v>382</v>
      </c>
      <c r="O121" s="49" t="str">
        <f t="shared" si="6"/>
        <v>KWPRound 7</v>
      </c>
      <c r="P121" s="49" t="str">
        <f t="shared" si="7"/>
        <v>Norths PiratesRound 7</v>
      </c>
      <c r="Q121" s="49"/>
      <c r="R121" s="49"/>
    </row>
    <row r="122" spans="1:18" ht="13.5" customHeight="1" x14ac:dyDescent="0.2">
      <c r="A122" s="43"/>
      <c r="B122" s="43" t="str">
        <f t="shared" si="24"/>
        <v>Round 7</v>
      </c>
      <c r="C122" s="44"/>
      <c r="D122" s="12" t="s">
        <v>12</v>
      </c>
      <c r="E122" s="19" t="s">
        <v>274</v>
      </c>
      <c r="F122" s="16" t="s">
        <v>24</v>
      </c>
      <c r="G122" s="19" t="s">
        <v>258</v>
      </c>
      <c r="H122" s="45" t="s">
        <v>330</v>
      </c>
      <c r="I122" s="46">
        <v>0.41666666666666669</v>
      </c>
      <c r="J122" s="47" t="str">
        <f t="shared" si="2"/>
        <v>KWPU8 Black</v>
      </c>
      <c r="K122" s="47" t="str">
        <f t="shared" si="3"/>
        <v>Hunters HillU8 Crows</v>
      </c>
      <c r="L122" s="19" t="str">
        <f t="shared" si="4"/>
        <v>KWPU8 Black V Hunters HillU8 Crows</v>
      </c>
      <c r="M122" s="19">
        <f t="shared" si="5"/>
        <v>1</v>
      </c>
      <c r="N122" s="48" t="s">
        <v>382</v>
      </c>
      <c r="O122" s="49" t="str">
        <f t="shared" si="6"/>
        <v>KWPRound 7</v>
      </c>
      <c r="P122" s="49" t="str">
        <f t="shared" si="7"/>
        <v>Hunters HillRound 7</v>
      </c>
      <c r="Q122" s="49"/>
      <c r="R122" s="49"/>
    </row>
    <row r="123" spans="1:18" ht="13.5" customHeight="1" x14ac:dyDescent="0.2">
      <c r="A123" s="43"/>
      <c r="B123" s="43" t="str">
        <f t="shared" si="24"/>
        <v>Round 7</v>
      </c>
      <c r="C123" s="44" t="s">
        <v>241</v>
      </c>
      <c r="D123" s="9" t="s">
        <v>26</v>
      </c>
      <c r="E123" s="19" t="s">
        <v>267</v>
      </c>
      <c r="F123" s="9" t="s">
        <v>26</v>
      </c>
      <c r="G123" s="19" t="s">
        <v>241</v>
      </c>
      <c r="H123" s="45"/>
      <c r="I123" s="46"/>
      <c r="J123" s="47" t="str">
        <f t="shared" si="2"/>
        <v>MosmanU8 Sharks</v>
      </c>
      <c r="K123" s="47" t="str">
        <f t="shared" si="3"/>
        <v>MosmanBYE</v>
      </c>
      <c r="L123" s="19" t="str">
        <f t="shared" si="4"/>
        <v>MosmanU8 Sharks V MosmanBYE</v>
      </c>
      <c r="M123" s="19">
        <f t="shared" si="5"/>
        <v>1</v>
      </c>
      <c r="N123" s="47" t="s">
        <v>509</v>
      </c>
      <c r="O123" s="49" t="str">
        <f t="shared" si="6"/>
        <v>MosmanRound 7</v>
      </c>
      <c r="P123" s="49" t="str">
        <f t="shared" si="7"/>
        <v>MosmanRound 7</v>
      </c>
      <c r="Q123" s="49"/>
      <c r="R123" s="49"/>
    </row>
    <row r="124" spans="1:18" ht="13.5" customHeight="1" x14ac:dyDescent="0.2">
      <c r="A124" s="43" t="s">
        <v>202</v>
      </c>
      <c r="B124" s="43" t="str">
        <f>A124</f>
        <v>Round 8</v>
      </c>
      <c r="C124" s="44">
        <v>43274</v>
      </c>
      <c r="D124" s="14" t="s">
        <v>16</v>
      </c>
      <c r="E124" s="19" t="s">
        <v>469</v>
      </c>
      <c r="F124" s="16" t="s">
        <v>24</v>
      </c>
      <c r="G124" s="19" t="s">
        <v>255</v>
      </c>
      <c r="H124" s="45" t="s">
        <v>344</v>
      </c>
      <c r="I124" s="46">
        <v>0.3611111111111111</v>
      </c>
      <c r="J124" s="47" t="str">
        <f t="shared" si="2"/>
        <v>LindfieldU8 Highlanders</v>
      </c>
      <c r="K124" s="47" t="str">
        <f t="shared" si="3"/>
        <v>Hunters HillU8 Magpies</v>
      </c>
      <c r="L124" s="19" t="str">
        <f t="shared" si="4"/>
        <v>LindfieldU8 Highlanders V Hunters HillU8 Magpies</v>
      </c>
      <c r="M124" s="19">
        <f t="shared" si="5"/>
        <v>1</v>
      </c>
      <c r="N124" s="48" t="s">
        <v>370</v>
      </c>
      <c r="O124" s="49" t="str">
        <f t="shared" si="6"/>
        <v>LindfieldRound 8</v>
      </c>
      <c r="P124" s="49" t="str">
        <f t="shared" si="7"/>
        <v>Hunters HillRound 8</v>
      </c>
      <c r="Q124" s="49"/>
      <c r="R124" s="49"/>
    </row>
    <row r="125" spans="1:18" ht="13.5" customHeight="1" x14ac:dyDescent="0.2">
      <c r="A125" s="43"/>
      <c r="B125" s="43" t="str">
        <f t="shared" ref="B125:B139" si="25">B124</f>
        <v>Round 8</v>
      </c>
      <c r="C125" s="44"/>
      <c r="D125" s="14" t="s">
        <v>16</v>
      </c>
      <c r="E125" s="19" t="s">
        <v>265</v>
      </c>
      <c r="F125" s="16" t="s">
        <v>24</v>
      </c>
      <c r="G125" s="19" t="s">
        <v>471</v>
      </c>
      <c r="H125" s="45" t="s">
        <v>343</v>
      </c>
      <c r="I125" s="46">
        <v>0.3611111111111111</v>
      </c>
      <c r="J125" s="47" t="str">
        <f t="shared" si="2"/>
        <v>LindfieldU8 Bucks</v>
      </c>
      <c r="K125" s="47" t="str">
        <f t="shared" si="3"/>
        <v>Hunters HillU8 Cockatoos</v>
      </c>
      <c r="L125" s="19" t="str">
        <f t="shared" si="4"/>
        <v>LindfieldU8 Bucks V Hunters HillU8 Cockatoos</v>
      </c>
      <c r="M125" s="19">
        <f t="shared" si="5"/>
        <v>1</v>
      </c>
      <c r="N125" s="48" t="s">
        <v>370</v>
      </c>
      <c r="O125" s="49" t="str">
        <f t="shared" si="6"/>
        <v>LindfieldRound 8</v>
      </c>
      <c r="P125" s="49" t="str">
        <f t="shared" si="7"/>
        <v>Hunters HillRound 8</v>
      </c>
      <c r="Q125" s="49"/>
      <c r="R125" s="49"/>
    </row>
    <row r="126" spans="1:18" ht="13.5" customHeight="1" x14ac:dyDescent="0.2">
      <c r="A126" s="43"/>
      <c r="B126" s="43" t="str">
        <f t="shared" si="25"/>
        <v>Round 8</v>
      </c>
      <c r="C126" s="44"/>
      <c r="D126" s="14" t="s">
        <v>16</v>
      </c>
      <c r="E126" s="19" t="s">
        <v>262</v>
      </c>
      <c r="F126" s="7" t="s">
        <v>8</v>
      </c>
      <c r="G126" s="19" t="s">
        <v>467</v>
      </c>
      <c r="H126" s="45" t="s">
        <v>308</v>
      </c>
      <c r="I126" s="46">
        <v>0.3611111111111111</v>
      </c>
      <c r="J126" s="47" t="str">
        <f t="shared" si="2"/>
        <v>LindfieldU8 Stags</v>
      </c>
      <c r="K126" s="47" t="str">
        <f t="shared" si="3"/>
        <v>ChatswoodU8 White</v>
      </c>
      <c r="L126" s="19" t="str">
        <f t="shared" si="4"/>
        <v>LindfieldU8 Stags V ChatswoodU8 White</v>
      </c>
      <c r="M126" s="19">
        <f t="shared" si="5"/>
        <v>1</v>
      </c>
      <c r="N126" s="48" t="s">
        <v>370</v>
      </c>
      <c r="O126" s="49" t="str">
        <f t="shared" si="6"/>
        <v>LindfieldRound 8</v>
      </c>
      <c r="P126" s="49" t="str">
        <f t="shared" si="7"/>
        <v>ChatswoodRound 8</v>
      </c>
      <c r="Q126" s="49"/>
      <c r="R126" s="49"/>
    </row>
    <row r="127" spans="1:18" ht="13.5" customHeight="1" x14ac:dyDescent="0.2">
      <c r="A127" s="43"/>
      <c r="B127" s="43" t="str">
        <f t="shared" si="25"/>
        <v>Round 8</v>
      </c>
      <c r="C127" s="44"/>
      <c r="D127" s="14" t="s">
        <v>16</v>
      </c>
      <c r="E127" s="19" t="s">
        <v>268</v>
      </c>
      <c r="F127" s="7" t="s">
        <v>8</v>
      </c>
      <c r="G127" s="19" t="s">
        <v>256</v>
      </c>
      <c r="H127" s="45" t="s">
        <v>308</v>
      </c>
      <c r="I127" s="45">
        <v>9.1999999999999993</v>
      </c>
      <c r="J127" s="47" t="str">
        <f t="shared" si="2"/>
        <v>LindfieldU8 Elks</v>
      </c>
      <c r="K127" s="47" t="str">
        <f t="shared" si="3"/>
        <v>ChatswoodU8 Gold</v>
      </c>
      <c r="L127" s="19" t="str">
        <f t="shared" si="4"/>
        <v>LindfieldU8 Elks V ChatswoodU8 Gold</v>
      </c>
      <c r="M127" s="19">
        <f t="shared" si="5"/>
        <v>1</v>
      </c>
      <c r="N127" s="48" t="s">
        <v>370</v>
      </c>
      <c r="O127" s="49" t="str">
        <f t="shared" si="6"/>
        <v>LindfieldRound 8</v>
      </c>
      <c r="P127" s="49" t="str">
        <f t="shared" si="7"/>
        <v>ChatswoodRound 8</v>
      </c>
      <c r="Q127" s="49"/>
      <c r="R127" s="49"/>
    </row>
    <row r="128" spans="1:18" ht="13.5" customHeight="1" x14ac:dyDescent="0.2">
      <c r="A128" s="43"/>
      <c r="B128" s="43" t="str">
        <f t="shared" si="25"/>
        <v>Round 8</v>
      </c>
      <c r="C128" s="44"/>
      <c r="D128" s="10" t="s">
        <v>10</v>
      </c>
      <c r="E128" s="19" t="s">
        <v>274</v>
      </c>
      <c r="F128" s="7" t="s">
        <v>8</v>
      </c>
      <c r="G128" s="19" t="s">
        <v>259</v>
      </c>
      <c r="H128" s="45" t="s">
        <v>324</v>
      </c>
      <c r="I128" s="46">
        <v>0.3611111111111111</v>
      </c>
      <c r="J128" s="47" t="str">
        <f t="shared" si="2"/>
        <v>HornsbyU8 Black</v>
      </c>
      <c r="K128" s="47" t="str">
        <f t="shared" si="3"/>
        <v>ChatswoodU8 Blue</v>
      </c>
      <c r="L128" s="19" t="str">
        <f t="shared" si="4"/>
        <v>HornsbyU8 Black V ChatswoodU8 Blue</v>
      </c>
      <c r="M128" s="19">
        <f t="shared" si="5"/>
        <v>1</v>
      </c>
      <c r="N128" s="48" t="s">
        <v>370</v>
      </c>
      <c r="O128" s="49" t="str">
        <f t="shared" si="6"/>
        <v>HornsbyRound 8</v>
      </c>
      <c r="P128" s="49" t="str">
        <f t="shared" si="7"/>
        <v>ChatswoodRound 8</v>
      </c>
      <c r="Q128" s="49"/>
      <c r="R128" s="49"/>
    </row>
    <row r="129" spans="1:18" ht="13.5" customHeight="1" x14ac:dyDescent="0.2">
      <c r="A129" s="43"/>
      <c r="B129" s="43" t="str">
        <f t="shared" si="25"/>
        <v>Round 8</v>
      </c>
      <c r="C129" s="44"/>
      <c r="D129" s="18" t="s">
        <v>28</v>
      </c>
      <c r="E129" s="19" t="s">
        <v>472</v>
      </c>
      <c r="F129" s="15" t="s">
        <v>18</v>
      </c>
      <c r="G129" s="19" t="s">
        <v>275</v>
      </c>
      <c r="H129" s="45" t="s">
        <v>273</v>
      </c>
      <c r="I129" s="46">
        <v>0.3611111111111111</v>
      </c>
      <c r="J129" s="47" t="str">
        <f t="shared" si="2"/>
        <v>Norths PiratesU8 Reds</v>
      </c>
      <c r="K129" s="47" t="str">
        <f t="shared" si="3"/>
        <v>RosevilleU8 Cyclones</v>
      </c>
      <c r="L129" s="19" t="str">
        <f t="shared" si="4"/>
        <v>Norths PiratesU8 Reds V RosevilleU8 Cyclones</v>
      </c>
      <c r="M129" s="19">
        <f t="shared" si="5"/>
        <v>1</v>
      </c>
      <c r="N129" s="48" t="s">
        <v>370</v>
      </c>
      <c r="O129" s="49" t="str">
        <f t="shared" si="6"/>
        <v>Norths PiratesRound 8</v>
      </c>
      <c r="P129" s="49" t="str">
        <f t="shared" si="7"/>
        <v>RosevilleRound 8</v>
      </c>
      <c r="Q129" s="49"/>
      <c r="R129" s="49"/>
    </row>
    <row r="130" spans="1:18" ht="13.5" customHeight="1" x14ac:dyDescent="0.2">
      <c r="A130" s="43"/>
      <c r="B130" s="43" t="str">
        <f t="shared" si="25"/>
        <v>Round 8</v>
      </c>
      <c r="C130" s="44"/>
      <c r="D130" s="9" t="s">
        <v>26</v>
      </c>
      <c r="E130" s="19" t="s">
        <v>264</v>
      </c>
      <c r="F130" s="18" t="s">
        <v>28</v>
      </c>
      <c r="G130" s="19" t="s">
        <v>274</v>
      </c>
      <c r="H130" s="45" t="s">
        <v>263</v>
      </c>
      <c r="I130" s="46">
        <v>0.41666666666666669</v>
      </c>
      <c r="J130" s="47" t="str">
        <f t="shared" si="2"/>
        <v>MosmanU8 Dolphins</v>
      </c>
      <c r="K130" s="47" t="str">
        <f t="shared" si="3"/>
        <v>Norths PiratesU8 Black</v>
      </c>
      <c r="L130" s="19" t="str">
        <f t="shared" si="4"/>
        <v>MosmanU8 Dolphins V Norths PiratesU8 Black</v>
      </c>
      <c r="M130" s="19">
        <f t="shared" si="5"/>
        <v>1</v>
      </c>
      <c r="N130" s="48" t="s">
        <v>370</v>
      </c>
      <c r="O130" s="49" t="str">
        <f t="shared" si="6"/>
        <v>MosmanRound 8</v>
      </c>
      <c r="P130" s="49" t="str">
        <f t="shared" si="7"/>
        <v>Norths PiratesRound 8</v>
      </c>
      <c r="Q130" s="49"/>
      <c r="R130" s="49"/>
    </row>
    <row r="131" spans="1:18" ht="13.5" customHeight="1" x14ac:dyDescent="0.2">
      <c r="A131" s="43"/>
      <c r="B131" s="43" t="str">
        <f t="shared" si="25"/>
        <v>Round 8</v>
      </c>
      <c r="C131" s="44"/>
      <c r="D131" s="9" t="s">
        <v>26</v>
      </c>
      <c r="E131" s="19" t="s">
        <v>267</v>
      </c>
      <c r="F131" s="16" t="s">
        <v>24</v>
      </c>
      <c r="G131" s="19" t="s">
        <v>258</v>
      </c>
      <c r="H131" s="45" t="s">
        <v>266</v>
      </c>
      <c r="I131" s="46">
        <v>0.41666666666666669</v>
      </c>
      <c r="J131" s="47" t="str">
        <f t="shared" si="2"/>
        <v>MosmanU8 Sharks</v>
      </c>
      <c r="K131" s="47" t="str">
        <f t="shared" si="3"/>
        <v>Hunters HillU8 Crows</v>
      </c>
      <c r="L131" s="19" t="str">
        <f t="shared" si="4"/>
        <v>MosmanU8 Sharks V Hunters HillU8 Crows</v>
      </c>
      <c r="M131" s="19">
        <f t="shared" si="5"/>
        <v>1</v>
      </c>
      <c r="N131" s="48" t="s">
        <v>370</v>
      </c>
      <c r="O131" s="49" t="str">
        <f t="shared" si="6"/>
        <v>MosmanRound 8</v>
      </c>
      <c r="P131" s="49" t="str">
        <f t="shared" si="7"/>
        <v>Hunters HillRound 8</v>
      </c>
      <c r="Q131" s="49"/>
      <c r="R131" s="49"/>
    </row>
    <row r="132" spans="1:18" ht="13.5" customHeight="1" x14ac:dyDescent="0.2">
      <c r="A132" s="43"/>
      <c r="B132" s="43" t="str">
        <f t="shared" si="25"/>
        <v>Round 8</v>
      </c>
      <c r="C132" s="44"/>
      <c r="D132" s="9" t="s">
        <v>26</v>
      </c>
      <c r="E132" s="22" t="s">
        <v>270</v>
      </c>
      <c r="F132" s="11" t="s">
        <v>14</v>
      </c>
      <c r="G132" s="19" t="s">
        <v>256</v>
      </c>
      <c r="H132" s="45" t="s">
        <v>263</v>
      </c>
      <c r="I132" s="46">
        <v>0.3888888888888889</v>
      </c>
      <c r="J132" s="47" t="str">
        <f t="shared" si="2"/>
        <v>MosmanU8 Marlins</v>
      </c>
      <c r="K132" s="47" t="str">
        <f t="shared" si="3"/>
        <v>Lane CoveU8 Gold</v>
      </c>
      <c r="L132" s="19" t="str">
        <f t="shared" si="4"/>
        <v>MosmanU8 Marlins V Lane CoveU8 Gold</v>
      </c>
      <c r="M132" s="19">
        <f t="shared" si="5"/>
        <v>1</v>
      </c>
      <c r="N132" s="48" t="s">
        <v>370</v>
      </c>
      <c r="O132" s="49" t="str">
        <f t="shared" si="6"/>
        <v>MosmanRound 8</v>
      </c>
      <c r="P132" s="49" t="str">
        <f t="shared" si="7"/>
        <v>Lane CoveRound 8</v>
      </c>
      <c r="Q132" s="49"/>
      <c r="R132" s="49"/>
    </row>
    <row r="133" spans="1:18" ht="13.5" customHeight="1" x14ac:dyDescent="0.2">
      <c r="A133" s="43"/>
      <c r="B133" s="43" t="str">
        <f t="shared" si="25"/>
        <v>Round 8</v>
      </c>
      <c r="C133" s="44"/>
      <c r="D133" s="9" t="s">
        <v>26</v>
      </c>
      <c r="E133" s="19" t="s">
        <v>261</v>
      </c>
      <c r="F133" s="11" t="s">
        <v>14</v>
      </c>
      <c r="G133" s="19" t="s">
        <v>259</v>
      </c>
      <c r="H133" s="45" t="s">
        <v>266</v>
      </c>
      <c r="I133" s="46">
        <v>0.3888888888888889</v>
      </c>
      <c r="J133" s="47" t="str">
        <f t="shared" si="2"/>
        <v>MosmanU8 Whales</v>
      </c>
      <c r="K133" s="47" t="str">
        <f t="shared" si="3"/>
        <v>Lane CoveU8 Blue</v>
      </c>
      <c r="L133" s="19" t="str">
        <f t="shared" si="4"/>
        <v>MosmanU8 Whales V Lane CoveU8 Blue</v>
      </c>
      <c r="M133" s="19">
        <f t="shared" si="5"/>
        <v>1</v>
      </c>
      <c r="N133" s="48" t="s">
        <v>370</v>
      </c>
      <c r="O133" s="49" t="str">
        <f t="shared" si="6"/>
        <v>MosmanRound 8</v>
      </c>
      <c r="P133" s="49" t="str">
        <f t="shared" si="7"/>
        <v>Lane CoveRound 8</v>
      </c>
      <c r="Q133" s="49"/>
      <c r="R133" s="49"/>
    </row>
    <row r="134" spans="1:18" ht="13.5" customHeight="1" x14ac:dyDescent="0.2">
      <c r="A134" s="43"/>
      <c r="B134" s="43" t="str">
        <f t="shared" si="25"/>
        <v>Round 8</v>
      </c>
      <c r="C134" s="44"/>
      <c r="D134" s="9" t="s">
        <v>26</v>
      </c>
      <c r="E134" s="22" t="s">
        <v>269</v>
      </c>
      <c r="F134" s="7" t="s">
        <v>8</v>
      </c>
      <c r="G134" s="19" t="s">
        <v>259</v>
      </c>
      <c r="H134" s="45" t="s">
        <v>263</v>
      </c>
      <c r="I134" s="46">
        <v>0.44444444444444442</v>
      </c>
      <c r="J134" s="47" t="str">
        <f t="shared" si="2"/>
        <v>MosmanU8 Stingrays</v>
      </c>
      <c r="K134" s="47" t="str">
        <f t="shared" si="3"/>
        <v>ChatswoodU8 Blue</v>
      </c>
      <c r="L134" s="19" t="str">
        <f t="shared" si="4"/>
        <v>MosmanU8 Stingrays V ChatswoodU8 Blue</v>
      </c>
      <c r="M134" s="19">
        <f t="shared" si="5"/>
        <v>1</v>
      </c>
      <c r="N134" s="48" t="s">
        <v>370</v>
      </c>
      <c r="O134" s="49" t="str">
        <f t="shared" si="6"/>
        <v>MosmanRound 8</v>
      </c>
      <c r="P134" s="49" t="str">
        <f t="shared" si="7"/>
        <v>ChatswoodRound 8</v>
      </c>
      <c r="Q134" s="49"/>
      <c r="R134" s="49"/>
    </row>
    <row r="135" spans="1:18" ht="13.5" customHeight="1" x14ac:dyDescent="0.2">
      <c r="A135" s="43"/>
      <c r="B135" s="43" t="str">
        <f t="shared" si="25"/>
        <v>Round 8</v>
      </c>
      <c r="C135" s="44">
        <v>43275</v>
      </c>
      <c r="D135" s="12" t="s">
        <v>12</v>
      </c>
      <c r="E135" s="19" t="s">
        <v>468</v>
      </c>
      <c r="F135" s="17" t="s">
        <v>22</v>
      </c>
      <c r="G135" s="19" t="s">
        <v>256</v>
      </c>
      <c r="H135" s="45" t="s">
        <v>330</v>
      </c>
      <c r="I135" s="46">
        <v>0.3888888888888889</v>
      </c>
      <c r="J135" s="47" t="str">
        <f t="shared" si="2"/>
        <v>KWPU8 blue</v>
      </c>
      <c r="K135" s="47" t="str">
        <f t="shared" si="3"/>
        <v>WahroongaU8 Gold</v>
      </c>
      <c r="L135" s="19" t="str">
        <f t="shared" si="4"/>
        <v>KWPU8 blue V WahroongaU8 Gold</v>
      </c>
      <c r="M135" s="19">
        <f t="shared" si="5"/>
        <v>1</v>
      </c>
      <c r="N135" s="48" t="s">
        <v>382</v>
      </c>
      <c r="O135" s="49" t="str">
        <f t="shared" si="6"/>
        <v>KWPRound 8</v>
      </c>
      <c r="P135" s="49" t="str">
        <f t="shared" si="7"/>
        <v>WahroongaRound 8</v>
      </c>
      <c r="Q135" s="49"/>
      <c r="R135" s="49"/>
    </row>
    <row r="136" spans="1:18" ht="13.5" customHeight="1" x14ac:dyDescent="0.2">
      <c r="A136" s="43"/>
      <c r="B136" s="43" t="str">
        <f t="shared" si="25"/>
        <v>Round 8</v>
      </c>
      <c r="C136" s="44"/>
      <c r="D136" s="12" t="s">
        <v>12</v>
      </c>
      <c r="E136" s="19" t="s">
        <v>467</v>
      </c>
      <c r="F136" s="17" t="s">
        <v>22</v>
      </c>
      <c r="G136" s="19" t="s">
        <v>259</v>
      </c>
      <c r="H136" s="45" t="s">
        <v>330</v>
      </c>
      <c r="I136" s="46">
        <v>0.41666666666666669</v>
      </c>
      <c r="J136" s="47" t="str">
        <f t="shared" si="2"/>
        <v>KWPU8 White</v>
      </c>
      <c r="K136" s="47" t="str">
        <f t="shared" si="3"/>
        <v>WahroongaU8 Blue</v>
      </c>
      <c r="L136" s="19" t="str">
        <f t="shared" si="4"/>
        <v>KWPU8 White V WahroongaU8 Blue</v>
      </c>
      <c r="M136" s="19">
        <f t="shared" si="5"/>
        <v>1</v>
      </c>
      <c r="N136" s="48" t="s">
        <v>382</v>
      </c>
      <c r="O136" s="49" t="str">
        <f t="shared" si="6"/>
        <v>KWPRound 8</v>
      </c>
      <c r="P136" s="49" t="str">
        <f t="shared" si="7"/>
        <v>WahroongaRound 8</v>
      </c>
      <c r="Q136" s="49"/>
      <c r="R136" s="49"/>
    </row>
    <row r="137" spans="1:18" ht="13.5" customHeight="1" x14ac:dyDescent="0.2">
      <c r="A137" s="43"/>
      <c r="B137" s="43" t="str">
        <f t="shared" si="25"/>
        <v>Round 8</v>
      </c>
      <c r="C137" s="44"/>
      <c r="D137" s="12" t="s">
        <v>12</v>
      </c>
      <c r="E137" s="19" t="s">
        <v>256</v>
      </c>
      <c r="F137" s="17" t="s">
        <v>22</v>
      </c>
      <c r="G137" s="19" t="s">
        <v>272</v>
      </c>
      <c r="H137" s="45" t="s">
        <v>331</v>
      </c>
      <c r="I137" s="46">
        <v>0.3888888888888889</v>
      </c>
      <c r="J137" s="47" t="str">
        <f t="shared" si="2"/>
        <v>KWPU8 Gold</v>
      </c>
      <c r="K137" s="47" t="str">
        <f t="shared" si="3"/>
        <v>WahroongaU8 Red</v>
      </c>
      <c r="L137" s="19" t="str">
        <f t="shared" si="4"/>
        <v>KWPU8 Gold V WahroongaU8 Red</v>
      </c>
      <c r="M137" s="19">
        <f t="shared" si="5"/>
        <v>1</v>
      </c>
      <c r="N137" s="48" t="s">
        <v>382</v>
      </c>
      <c r="O137" s="49" t="str">
        <f t="shared" si="6"/>
        <v>KWPRound 8</v>
      </c>
      <c r="P137" s="49" t="str">
        <f t="shared" si="7"/>
        <v>WahroongaRound 8</v>
      </c>
      <c r="Q137" s="49"/>
      <c r="R137" s="49"/>
    </row>
    <row r="138" spans="1:18" ht="13.5" customHeight="1" x14ac:dyDescent="0.2">
      <c r="A138" s="43"/>
      <c r="B138" s="43" t="str">
        <f t="shared" si="25"/>
        <v>Round 8</v>
      </c>
      <c r="C138" s="44"/>
      <c r="D138" s="12" t="s">
        <v>12</v>
      </c>
      <c r="E138" s="19" t="s">
        <v>274</v>
      </c>
      <c r="F138" s="7" t="s">
        <v>8</v>
      </c>
      <c r="G138" s="19" t="s">
        <v>274</v>
      </c>
      <c r="H138" s="45" t="s">
        <v>331</v>
      </c>
      <c r="I138" s="46">
        <v>0.3611111111111111</v>
      </c>
      <c r="J138" s="47" t="str">
        <f t="shared" si="2"/>
        <v>KWPU8 Black</v>
      </c>
      <c r="K138" s="47" t="str">
        <f t="shared" si="3"/>
        <v>ChatswoodU8 Black</v>
      </c>
      <c r="L138" s="19" t="str">
        <f t="shared" si="4"/>
        <v>KWPU8 Black V ChatswoodU8 Black</v>
      </c>
      <c r="M138" s="19">
        <f t="shared" si="5"/>
        <v>1</v>
      </c>
      <c r="N138" s="48" t="s">
        <v>382</v>
      </c>
      <c r="O138" s="49" t="str">
        <f t="shared" si="6"/>
        <v>KWPRound 8</v>
      </c>
      <c r="P138" s="49" t="str">
        <f t="shared" si="7"/>
        <v>ChatswoodRound 8</v>
      </c>
      <c r="Q138" s="49"/>
      <c r="R138" s="49"/>
    </row>
    <row r="139" spans="1:18" ht="13.5" customHeight="1" x14ac:dyDescent="0.2">
      <c r="A139" s="43"/>
      <c r="B139" s="43" t="str">
        <f t="shared" si="25"/>
        <v>Round 8</v>
      </c>
      <c r="C139" s="44" t="s">
        <v>241</v>
      </c>
      <c r="D139" s="13" t="s">
        <v>20</v>
      </c>
      <c r="E139" s="19" t="s">
        <v>470</v>
      </c>
      <c r="F139" s="13" t="s">
        <v>20</v>
      </c>
      <c r="G139" s="19" t="s">
        <v>241</v>
      </c>
      <c r="H139" s="45"/>
      <c r="I139" s="46"/>
      <c r="J139" s="47" t="str">
        <f t="shared" si="2"/>
        <v>St IvesU8 Blues</v>
      </c>
      <c r="K139" s="47" t="str">
        <f t="shared" si="3"/>
        <v>St IvesBYE</v>
      </c>
      <c r="L139" s="19" t="str">
        <f t="shared" si="4"/>
        <v>St IvesU8 Blues V St IvesBYE</v>
      </c>
      <c r="M139" s="19">
        <f t="shared" si="5"/>
        <v>1</v>
      </c>
      <c r="N139" s="47" t="s">
        <v>509</v>
      </c>
      <c r="O139" s="49" t="str">
        <f t="shared" si="6"/>
        <v>St IvesRound 8</v>
      </c>
      <c r="P139" s="49" t="str">
        <f t="shared" si="7"/>
        <v>St IvesRound 8</v>
      </c>
      <c r="Q139" s="49"/>
      <c r="R139" s="49"/>
    </row>
    <row r="140" spans="1:18" ht="13.5" customHeight="1" x14ac:dyDescent="0.2">
      <c r="A140" s="43" t="s">
        <v>192</v>
      </c>
      <c r="B140" s="43" t="str">
        <f>A140</f>
        <v>Round 9</v>
      </c>
      <c r="C140" s="44">
        <v>43280</v>
      </c>
      <c r="D140" s="10" t="s">
        <v>10</v>
      </c>
      <c r="E140" s="19" t="s">
        <v>274</v>
      </c>
      <c r="F140" s="12" t="s">
        <v>12</v>
      </c>
      <c r="G140" s="19" t="s">
        <v>274</v>
      </c>
      <c r="H140" s="45" t="s">
        <v>324</v>
      </c>
      <c r="I140" s="46">
        <v>0.79861111111111116</v>
      </c>
      <c r="J140" s="47" t="str">
        <f t="shared" si="2"/>
        <v>HornsbyU8 Black</v>
      </c>
      <c r="K140" s="47" t="str">
        <f t="shared" si="3"/>
        <v>KWPU8 Black</v>
      </c>
      <c r="L140" s="19" t="str">
        <f t="shared" si="4"/>
        <v>HornsbyU8 Black V KWPU8 Black</v>
      </c>
      <c r="M140" s="19">
        <f t="shared" si="5"/>
        <v>1</v>
      </c>
      <c r="N140" s="48" t="s">
        <v>396</v>
      </c>
      <c r="O140" s="49" t="str">
        <f t="shared" si="6"/>
        <v>HornsbyRound 9</v>
      </c>
      <c r="P140" s="49" t="str">
        <f t="shared" si="7"/>
        <v>KWPRound 9</v>
      </c>
      <c r="Q140" s="49"/>
      <c r="R140" s="49"/>
    </row>
    <row r="141" spans="1:18" ht="13.5" customHeight="1" x14ac:dyDescent="0.2">
      <c r="A141" s="43"/>
      <c r="B141" s="43" t="str">
        <f t="shared" ref="B141:B155" si="26">B140</f>
        <v>Round 9</v>
      </c>
      <c r="C141" s="44">
        <v>43281</v>
      </c>
      <c r="D141" s="11" t="s">
        <v>14</v>
      </c>
      <c r="E141" s="19" t="s">
        <v>256</v>
      </c>
      <c r="F141" s="14" t="s">
        <v>16</v>
      </c>
      <c r="G141" s="19" t="s">
        <v>268</v>
      </c>
      <c r="H141" s="45" t="s">
        <v>325</v>
      </c>
      <c r="I141" s="46">
        <v>0.3611111111111111</v>
      </c>
      <c r="J141" s="47" t="str">
        <f t="shared" si="2"/>
        <v>Lane CoveU8 Gold</v>
      </c>
      <c r="K141" s="47" t="str">
        <f t="shared" si="3"/>
        <v>LindfieldU8 Elks</v>
      </c>
      <c r="L141" s="19" t="str">
        <f t="shared" si="4"/>
        <v>Lane CoveU8 Gold V LindfieldU8 Elks</v>
      </c>
      <c r="M141" s="19">
        <f t="shared" si="5"/>
        <v>1</v>
      </c>
      <c r="N141" s="48" t="s">
        <v>370</v>
      </c>
      <c r="O141" s="49" t="str">
        <f t="shared" si="6"/>
        <v>Lane CoveRound 9</v>
      </c>
      <c r="P141" s="49" t="str">
        <f t="shared" si="7"/>
        <v>LindfieldRound 9</v>
      </c>
      <c r="Q141" s="49"/>
      <c r="R141" s="49"/>
    </row>
    <row r="142" spans="1:18" ht="13.5" customHeight="1" x14ac:dyDescent="0.2">
      <c r="A142" s="43"/>
      <c r="B142" s="43" t="str">
        <f t="shared" si="26"/>
        <v>Round 9</v>
      </c>
      <c r="C142" s="44"/>
      <c r="D142" s="11" t="s">
        <v>14</v>
      </c>
      <c r="E142" s="19" t="s">
        <v>259</v>
      </c>
      <c r="F142" s="14" t="s">
        <v>16</v>
      </c>
      <c r="G142" s="19" t="s">
        <v>262</v>
      </c>
      <c r="H142" s="45" t="s">
        <v>326</v>
      </c>
      <c r="I142" s="46">
        <v>0.3611111111111111</v>
      </c>
      <c r="J142" s="47" t="str">
        <f t="shared" si="2"/>
        <v>Lane CoveU8 Blue</v>
      </c>
      <c r="K142" s="47" t="str">
        <f t="shared" si="3"/>
        <v>LindfieldU8 Stags</v>
      </c>
      <c r="L142" s="19" t="str">
        <f t="shared" si="4"/>
        <v>Lane CoveU8 Blue V LindfieldU8 Stags</v>
      </c>
      <c r="M142" s="19">
        <f t="shared" si="5"/>
        <v>1</v>
      </c>
      <c r="N142" s="48" t="s">
        <v>370</v>
      </c>
      <c r="O142" s="49" t="str">
        <f t="shared" si="6"/>
        <v>Lane CoveRound 9</v>
      </c>
      <c r="P142" s="49" t="str">
        <f t="shared" si="7"/>
        <v>LindfieldRound 9</v>
      </c>
      <c r="Q142" s="49"/>
      <c r="R142" s="49"/>
    </row>
    <row r="143" spans="1:18" ht="13.5" customHeight="1" x14ac:dyDescent="0.2">
      <c r="A143" s="43"/>
      <c r="B143" s="43" t="str">
        <f t="shared" si="26"/>
        <v>Round 9</v>
      </c>
      <c r="C143" s="44"/>
      <c r="D143" s="7" t="s">
        <v>8</v>
      </c>
      <c r="E143" s="19" t="s">
        <v>259</v>
      </c>
      <c r="F143" s="17" t="s">
        <v>22</v>
      </c>
      <c r="G143" s="19" t="s">
        <v>256</v>
      </c>
      <c r="H143" s="45" t="s">
        <v>299</v>
      </c>
      <c r="I143" s="46">
        <v>0.3888888888888889</v>
      </c>
      <c r="J143" s="47" t="str">
        <f t="shared" si="2"/>
        <v>ChatswoodU8 Blue</v>
      </c>
      <c r="K143" s="47" t="str">
        <f t="shared" si="3"/>
        <v>WahroongaU8 Gold</v>
      </c>
      <c r="L143" s="19" t="str">
        <f t="shared" si="4"/>
        <v>ChatswoodU8 Blue V WahroongaU8 Gold</v>
      </c>
      <c r="M143" s="19">
        <f t="shared" si="5"/>
        <v>1</v>
      </c>
      <c r="N143" s="48" t="s">
        <v>370</v>
      </c>
      <c r="O143" s="49" t="str">
        <f t="shared" si="6"/>
        <v>ChatswoodRound 9</v>
      </c>
      <c r="P143" s="49" t="str">
        <f t="shared" si="7"/>
        <v>WahroongaRound 9</v>
      </c>
      <c r="Q143" s="49"/>
      <c r="R143" s="49"/>
    </row>
    <row r="144" spans="1:18" ht="13.5" customHeight="1" x14ac:dyDescent="0.2">
      <c r="A144" s="43"/>
      <c r="B144" s="43" t="str">
        <f t="shared" si="26"/>
        <v>Round 9</v>
      </c>
      <c r="C144" s="44"/>
      <c r="D144" s="7" t="s">
        <v>8</v>
      </c>
      <c r="E144" s="19" t="s">
        <v>467</v>
      </c>
      <c r="F144" s="17" t="s">
        <v>22</v>
      </c>
      <c r="G144" s="19" t="s">
        <v>272</v>
      </c>
      <c r="H144" s="45" t="s">
        <v>299</v>
      </c>
      <c r="I144" s="46">
        <v>0.41666666666666669</v>
      </c>
      <c r="J144" s="47" t="str">
        <f t="shared" si="2"/>
        <v>ChatswoodU8 White</v>
      </c>
      <c r="K144" s="47" t="str">
        <f t="shared" si="3"/>
        <v>WahroongaU8 Red</v>
      </c>
      <c r="L144" s="19" t="str">
        <f t="shared" si="4"/>
        <v>ChatswoodU8 White V WahroongaU8 Red</v>
      </c>
      <c r="M144" s="19">
        <f t="shared" si="5"/>
        <v>1</v>
      </c>
      <c r="N144" s="48" t="s">
        <v>370</v>
      </c>
      <c r="O144" s="49" t="str">
        <f t="shared" si="6"/>
        <v>ChatswoodRound 9</v>
      </c>
      <c r="P144" s="49" t="str">
        <f t="shared" si="7"/>
        <v>WahroongaRound 9</v>
      </c>
      <c r="Q144" s="49"/>
      <c r="R144" s="49"/>
    </row>
    <row r="145" spans="1:18" ht="13.5" customHeight="1" x14ac:dyDescent="0.2">
      <c r="A145" s="43"/>
      <c r="B145" s="43" t="str">
        <f t="shared" si="26"/>
        <v>Round 9</v>
      </c>
      <c r="C145" s="44"/>
      <c r="D145" s="7" t="s">
        <v>8</v>
      </c>
      <c r="E145" s="19" t="s">
        <v>271</v>
      </c>
      <c r="F145" s="17" t="s">
        <v>22</v>
      </c>
      <c r="G145" s="19" t="s">
        <v>259</v>
      </c>
      <c r="H145" s="45" t="s">
        <v>300</v>
      </c>
      <c r="I145" s="46">
        <v>0.3611111111111111</v>
      </c>
      <c r="J145" s="47" t="str">
        <f t="shared" si="2"/>
        <v>ChatswoodU8 Green</v>
      </c>
      <c r="K145" s="47" t="str">
        <f t="shared" si="3"/>
        <v>WahroongaU8 Blue</v>
      </c>
      <c r="L145" s="19" t="str">
        <f t="shared" si="4"/>
        <v>ChatswoodU8 Green V WahroongaU8 Blue</v>
      </c>
      <c r="M145" s="19">
        <f t="shared" si="5"/>
        <v>1</v>
      </c>
      <c r="N145" s="48" t="s">
        <v>370</v>
      </c>
      <c r="O145" s="49" t="str">
        <f t="shared" si="6"/>
        <v>ChatswoodRound 9</v>
      </c>
      <c r="P145" s="49" t="str">
        <f t="shared" si="7"/>
        <v>WahroongaRound 9</v>
      </c>
      <c r="Q145" s="49"/>
      <c r="R145" s="49"/>
    </row>
    <row r="146" spans="1:18" ht="13.5" customHeight="1" x14ac:dyDescent="0.2">
      <c r="A146" s="43"/>
      <c r="B146" s="43" t="str">
        <f t="shared" si="26"/>
        <v>Round 9</v>
      </c>
      <c r="C146" s="44"/>
      <c r="D146" s="7" t="s">
        <v>8</v>
      </c>
      <c r="E146" s="19" t="s">
        <v>256</v>
      </c>
      <c r="F146" s="14" t="s">
        <v>16</v>
      </c>
      <c r="G146" s="19" t="s">
        <v>469</v>
      </c>
      <c r="H146" s="45" t="s">
        <v>300</v>
      </c>
      <c r="I146" s="46">
        <v>0.3888888888888889</v>
      </c>
      <c r="J146" s="47" t="str">
        <f t="shared" si="2"/>
        <v>ChatswoodU8 Gold</v>
      </c>
      <c r="K146" s="47" t="str">
        <f t="shared" si="3"/>
        <v>LindfieldU8 Highlanders</v>
      </c>
      <c r="L146" s="19" t="str">
        <f t="shared" si="4"/>
        <v>ChatswoodU8 Gold V LindfieldU8 Highlanders</v>
      </c>
      <c r="M146" s="19">
        <f t="shared" si="5"/>
        <v>1</v>
      </c>
      <c r="N146" s="48" t="s">
        <v>370</v>
      </c>
      <c r="O146" s="49" t="str">
        <f t="shared" si="6"/>
        <v>ChatswoodRound 9</v>
      </c>
      <c r="P146" s="49" t="str">
        <f t="shared" si="7"/>
        <v>LindfieldRound 9</v>
      </c>
      <c r="Q146" s="49"/>
      <c r="R146" s="49"/>
    </row>
    <row r="147" spans="1:18" ht="13.5" customHeight="1" x14ac:dyDescent="0.2">
      <c r="A147" s="43"/>
      <c r="B147" s="43" t="str">
        <f t="shared" si="26"/>
        <v>Round 9</v>
      </c>
      <c r="C147" s="44"/>
      <c r="D147" s="15" t="s">
        <v>18</v>
      </c>
      <c r="E147" s="19" t="s">
        <v>275</v>
      </c>
      <c r="F147" s="14" t="s">
        <v>16</v>
      </c>
      <c r="G147" s="19" t="s">
        <v>265</v>
      </c>
      <c r="H147" s="45" t="s">
        <v>276</v>
      </c>
      <c r="I147" s="46">
        <v>0.3611111111111111</v>
      </c>
      <c r="J147" s="47" t="str">
        <f t="shared" si="2"/>
        <v>RosevilleU8 Cyclones</v>
      </c>
      <c r="K147" s="47" t="str">
        <f t="shared" si="3"/>
        <v>LindfieldU8 Bucks</v>
      </c>
      <c r="L147" s="19" t="str">
        <f t="shared" si="4"/>
        <v>RosevilleU8 Cyclones V LindfieldU8 Bucks</v>
      </c>
      <c r="M147" s="19">
        <f t="shared" si="5"/>
        <v>1</v>
      </c>
      <c r="N147" s="48" t="s">
        <v>370</v>
      </c>
      <c r="O147" s="49" t="str">
        <f t="shared" si="6"/>
        <v>RosevilleRound 9</v>
      </c>
      <c r="P147" s="49" t="str">
        <f t="shared" si="7"/>
        <v>LindfieldRound 9</v>
      </c>
      <c r="Q147" s="49"/>
      <c r="R147" s="49"/>
    </row>
    <row r="148" spans="1:18" ht="13.5" customHeight="1" x14ac:dyDescent="0.2">
      <c r="A148" s="43"/>
      <c r="B148" s="43" t="str">
        <f t="shared" si="26"/>
        <v>Round 9</v>
      </c>
      <c r="C148" s="44"/>
      <c r="D148" s="16" t="s">
        <v>24</v>
      </c>
      <c r="E148" s="19" t="s">
        <v>258</v>
      </c>
      <c r="F148" s="18" t="s">
        <v>28</v>
      </c>
      <c r="G148" s="19" t="s">
        <v>472</v>
      </c>
      <c r="H148" s="45" t="s">
        <v>260</v>
      </c>
      <c r="I148" s="46">
        <v>0.3611111111111111</v>
      </c>
      <c r="J148" s="47" t="str">
        <f t="shared" si="2"/>
        <v>Hunters HillU8 Crows</v>
      </c>
      <c r="K148" s="47" t="str">
        <f t="shared" si="3"/>
        <v>Norths PiratesU8 Reds</v>
      </c>
      <c r="L148" s="19" t="str">
        <f t="shared" si="4"/>
        <v>Hunters HillU8 Crows V Norths PiratesU8 Reds</v>
      </c>
      <c r="M148" s="19">
        <f t="shared" si="5"/>
        <v>1</v>
      </c>
      <c r="N148" s="48" t="s">
        <v>370</v>
      </c>
      <c r="O148" s="49" t="str">
        <f t="shared" si="6"/>
        <v>Hunters HillRound 9</v>
      </c>
      <c r="P148" s="49" t="str">
        <f t="shared" si="7"/>
        <v>Norths PiratesRound 9</v>
      </c>
      <c r="Q148" s="49"/>
      <c r="R148" s="49"/>
    </row>
    <row r="149" spans="1:18" ht="13.5" customHeight="1" x14ac:dyDescent="0.2">
      <c r="A149" s="43"/>
      <c r="B149" s="43" t="str">
        <f t="shared" si="26"/>
        <v>Round 9</v>
      </c>
      <c r="C149" s="44"/>
      <c r="D149" s="16" t="s">
        <v>24</v>
      </c>
      <c r="E149" s="19" t="s">
        <v>471</v>
      </c>
      <c r="F149" s="18" t="s">
        <v>28</v>
      </c>
      <c r="G149" s="19" t="s">
        <v>274</v>
      </c>
      <c r="H149" s="45" t="s">
        <v>506</v>
      </c>
      <c r="I149" s="46">
        <v>0.3611111111111111</v>
      </c>
      <c r="J149" s="47" t="str">
        <f t="shared" si="2"/>
        <v>Hunters HillU8 Cockatoos</v>
      </c>
      <c r="K149" s="47" t="str">
        <f t="shared" si="3"/>
        <v>Norths PiratesU8 Black</v>
      </c>
      <c r="L149" s="19" t="str">
        <f t="shared" si="4"/>
        <v>Hunters HillU8 Cockatoos V Norths PiratesU8 Black</v>
      </c>
      <c r="M149" s="19">
        <f t="shared" si="5"/>
        <v>1</v>
      </c>
      <c r="N149" s="48" t="s">
        <v>370</v>
      </c>
      <c r="O149" s="49" t="str">
        <f t="shared" si="6"/>
        <v>Hunters HillRound 9</v>
      </c>
      <c r="P149" s="49" t="str">
        <f t="shared" si="7"/>
        <v>Norths PiratesRound 9</v>
      </c>
      <c r="Q149" s="49"/>
      <c r="R149" s="49"/>
    </row>
    <row r="150" spans="1:18" ht="13.5" customHeight="1" x14ac:dyDescent="0.2">
      <c r="A150" s="43"/>
      <c r="B150" s="43" t="str">
        <f t="shared" si="26"/>
        <v>Round 9</v>
      </c>
      <c r="C150" s="44"/>
      <c r="D150" s="16" t="s">
        <v>24</v>
      </c>
      <c r="E150" s="19" t="s">
        <v>255</v>
      </c>
      <c r="F150" s="9" t="s">
        <v>26</v>
      </c>
      <c r="G150" s="19" t="s">
        <v>267</v>
      </c>
      <c r="H150" s="45" t="s">
        <v>507</v>
      </c>
      <c r="I150" s="46">
        <v>0.3611111111111111</v>
      </c>
      <c r="J150" s="47" t="str">
        <f t="shared" si="2"/>
        <v>Hunters HillU8 Magpies</v>
      </c>
      <c r="K150" s="47" t="str">
        <f t="shared" si="3"/>
        <v>MosmanU8 Sharks</v>
      </c>
      <c r="L150" s="19" t="str">
        <f t="shared" si="4"/>
        <v>Hunters HillU8 Magpies V MosmanU8 Sharks</v>
      </c>
      <c r="M150" s="19">
        <f t="shared" si="5"/>
        <v>1</v>
      </c>
      <c r="N150" s="48" t="s">
        <v>370</v>
      </c>
      <c r="O150" s="49" t="str">
        <f t="shared" si="6"/>
        <v>Hunters HillRound 9</v>
      </c>
      <c r="P150" s="49" t="str">
        <f t="shared" si="7"/>
        <v>MosmanRound 9</v>
      </c>
      <c r="Q150" s="49"/>
      <c r="R150" s="49"/>
    </row>
    <row r="151" spans="1:18" ht="13.5" customHeight="1" x14ac:dyDescent="0.2">
      <c r="A151" s="43"/>
      <c r="B151" s="43" t="str">
        <f t="shared" si="26"/>
        <v>Round 9</v>
      </c>
      <c r="C151" s="44"/>
      <c r="D151" s="13" t="s">
        <v>20</v>
      </c>
      <c r="E151" s="19" t="s">
        <v>470</v>
      </c>
      <c r="F151" s="7" t="s">
        <v>8</v>
      </c>
      <c r="G151" s="19" t="s">
        <v>274</v>
      </c>
      <c r="H151" s="45" t="s">
        <v>327</v>
      </c>
      <c r="I151" s="46">
        <v>0.3611111111111111</v>
      </c>
      <c r="J151" s="47" t="str">
        <f t="shared" si="2"/>
        <v>St IvesU8 Blues</v>
      </c>
      <c r="K151" s="47" t="str">
        <f t="shared" si="3"/>
        <v>ChatswoodU8 Black</v>
      </c>
      <c r="L151" s="19" t="str">
        <f t="shared" si="4"/>
        <v>St IvesU8 Blues V ChatswoodU8 Black</v>
      </c>
      <c r="M151" s="19">
        <f t="shared" si="5"/>
        <v>1</v>
      </c>
      <c r="N151" s="48" t="s">
        <v>370</v>
      </c>
      <c r="O151" s="49" t="str">
        <f t="shared" si="6"/>
        <v>St IvesRound 9</v>
      </c>
      <c r="P151" s="49" t="str">
        <f t="shared" si="7"/>
        <v>ChatswoodRound 9</v>
      </c>
      <c r="Q151" s="49"/>
      <c r="R151" s="49"/>
    </row>
    <row r="152" spans="1:18" ht="13.5" customHeight="1" x14ac:dyDescent="0.2">
      <c r="A152" s="43"/>
      <c r="B152" s="43" t="str">
        <f t="shared" si="26"/>
        <v>Round 9</v>
      </c>
      <c r="C152" s="44">
        <v>43282</v>
      </c>
      <c r="D152" s="12" t="s">
        <v>12</v>
      </c>
      <c r="E152" s="19" t="s">
        <v>259</v>
      </c>
      <c r="F152" s="9" t="s">
        <v>26</v>
      </c>
      <c r="G152" s="22" t="s">
        <v>270</v>
      </c>
      <c r="H152" s="45" t="s">
        <v>330</v>
      </c>
      <c r="I152" s="46">
        <v>0.3611111111111111</v>
      </c>
      <c r="J152" s="47" t="str">
        <f t="shared" si="2"/>
        <v>KWPU8 Blue</v>
      </c>
      <c r="K152" s="47" t="str">
        <f t="shared" si="3"/>
        <v>MosmanU8 Marlins</v>
      </c>
      <c r="L152" s="19" t="str">
        <f t="shared" si="4"/>
        <v>KWPU8 Blue V MosmanU8 Marlins</v>
      </c>
      <c r="M152" s="19">
        <f t="shared" si="5"/>
        <v>1</v>
      </c>
      <c r="N152" s="48" t="s">
        <v>382</v>
      </c>
      <c r="O152" s="49" t="str">
        <f t="shared" si="6"/>
        <v>KWPRound 9</v>
      </c>
      <c r="P152" s="49" t="str">
        <f t="shared" si="7"/>
        <v>MosmanRound 9</v>
      </c>
      <c r="Q152" s="49"/>
      <c r="R152" s="49"/>
    </row>
    <row r="153" spans="1:18" ht="13.5" customHeight="1" x14ac:dyDescent="0.2">
      <c r="A153" s="43"/>
      <c r="B153" s="43" t="str">
        <f t="shared" si="26"/>
        <v>Round 9</v>
      </c>
      <c r="C153" s="44"/>
      <c r="D153" s="12" t="s">
        <v>12</v>
      </c>
      <c r="E153" s="19" t="s">
        <v>467</v>
      </c>
      <c r="F153" s="9" t="s">
        <v>26</v>
      </c>
      <c r="G153" s="19" t="s">
        <v>261</v>
      </c>
      <c r="H153" s="45" t="s">
        <v>331</v>
      </c>
      <c r="I153" s="46">
        <v>0.3611111111111111</v>
      </c>
      <c r="J153" s="47" t="str">
        <f t="shared" si="2"/>
        <v>KWPU8 White</v>
      </c>
      <c r="K153" s="47" t="str">
        <f t="shared" si="3"/>
        <v>MosmanU8 Whales</v>
      </c>
      <c r="L153" s="19" t="str">
        <f t="shared" si="4"/>
        <v>KWPU8 White V MosmanU8 Whales</v>
      </c>
      <c r="M153" s="19">
        <f t="shared" si="5"/>
        <v>1</v>
      </c>
      <c r="N153" s="48" t="s">
        <v>382</v>
      </c>
      <c r="O153" s="49" t="str">
        <f t="shared" si="6"/>
        <v>KWPRound 9</v>
      </c>
      <c r="P153" s="49" t="str">
        <f t="shared" si="7"/>
        <v>MosmanRound 9</v>
      </c>
      <c r="Q153" s="49"/>
      <c r="R153" s="49"/>
    </row>
    <row r="154" spans="1:18" ht="13.5" customHeight="1" x14ac:dyDescent="0.2">
      <c r="A154" s="43"/>
      <c r="B154" s="43" t="str">
        <f t="shared" si="26"/>
        <v>Round 9</v>
      </c>
      <c r="C154" s="44"/>
      <c r="D154" s="12" t="s">
        <v>12</v>
      </c>
      <c r="E154" s="19" t="s">
        <v>256</v>
      </c>
      <c r="F154" s="9" t="s">
        <v>26</v>
      </c>
      <c r="G154" s="22" t="s">
        <v>269</v>
      </c>
      <c r="H154" s="45" t="s">
        <v>330</v>
      </c>
      <c r="I154" s="46">
        <v>0.3888888888888889</v>
      </c>
      <c r="J154" s="47" t="str">
        <f t="shared" si="2"/>
        <v>KWPU8 Gold</v>
      </c>
      <c r="K154" s="47" t="str">
        <f t="shared" si="3"/>
        <v>MosmanU8 Stingrays</v>
      </c>
      <c r="L154" s="19" t="str">
        <f t="shared" si="4"/>
        <v>KWPU8 Gold V MosmanU8 Stingrays</v>
      </c>
      <c r="M154" s="19">
        <f t="shared" si="5"/>
        <v>1</v>
      </c>
      <c r="N154" s="48" t="s">
        <v>382</v>
      </c>
      <c r="O154" s="49" t="str">
        <f t="shared" si="6"/>
        <v>KWPRound 9</v>
      </c>
      <c r="P154" s="49" t="str">
        <f t="shared" si="7"/>
        <v>MosmanRound 9</v>
      </c>
      <c r="Q154" s="49"/>
      <c r="R154" s="49"/>
    </row>
    <row r="155" spans="1:18" ht="13.5" customHeight="1" x14ac:dyDescent="0.2">
      <c r="A155" s="43"/>
      <c r="B155" s="43" t="str">
        <f t="shared" si="26"/>
        <v>Round 9</v>
      </c>
      <c r="C155" s="44" t="s">
        <v>241</v>
      </c>
      <c r="D155" s="9" t="s">
        <v>26</v>
      </c>
      <c r="E155" s="19" t="s">
        <v>264</v>
      </c>
      <c r="F155" s="9" t="s">
        <v>26</v>
      </c>
      <c r="G155" s="22" t="s">
        <v>241</v>
      </c>
      <c r="H155" s="45"/>
      <c r="I155" s="46"/>
      <c r="J155" s="47" t="str">
        <f t="shared" si="2"/>
        <v>MosmanU8 Dolphins</v>
      </c>
      <c r="K155" s="47" t="str">
        <f t="shared" si="3"/>
        <v>MosmanBYE</v>
      </c>
      <c r="L155" s="19" t="str">
        <f t="shared" si="4"/>
        <v>MosmanU8 Dolphins V MosmanBYE</v>
      </c>
      <c r="M155" s="19">
        <f t="shared" si="5"/>
        <v>1</v>
      </c>
      <c r="N155" s="47" t="s">
        <v>509</v>
      </c>
      <c r="O155" s="49" t="str">
        <f t="shared" si="6"/>
        <v>MosmanRound 9</v>
      </c>
      <c r="P155" s="49" t="str">
        <f t="shared" si="7"/>
        <v>MosmanRound 9</v>
      </c>
      <c r="Q155" s="49"/>
      <c r="R155" s="49"/>
    </row>
    <row r="156" spans="1:18" ht="13.5" customHeight="1" x14ac:dyDescent="0.2">
      <c r="A156" s="43" t="s">
        <v>204</v>
      </c>
      <c r="B156" s="43" t="s">
        <v>204</v>
      </c>
      <c r="C156" s="44">
        <v>43309</v>
      </c>
      <c r="D156" s="17" t="s">
        <v>22</v>
      </c>
      <c r="E156" s="19" t="s">
        <v>272</v>
      </c>
      <c r="F156" s="7" t="s">
        <v>8</v>
      </c>
      <c r="G156" s="19" t="s">
        <v>271</v>
      </c>
      <c r="H156" s="45" t="s">
        <v>332</v>
      </c>
      <c r="I156" s="46">
        <v>0.3888888888888889</v>
      </c>
      <c r="J156" s="47" t="str">
        <f t="shared" si="2"/>
        <v>WahroongaU8 Red</v>
      </c>
      <c r="K156" s="47" t="str">
        <f t="shared" si="3"/>
        <v>ChatswoodU8 Green</v>
      </c>
      <c r="L156" s="19" t="str">
        <f t="shared" si="4"/>
        <v>WahroongaU8 Red V ChatswoodU8 Green</v>
      </c>
      <c r="M156" s="19">
        <f t="shared" si="5"/>
        <v>1</v>
      </c>
      <c r="N156" s="48" t="s">
        <v>370</v>
      </c>
      <c r="O156" s="49" t="str">
        <f t="shared" si="6"/>
        <v>WahroongaRound 10</v>
      </c>
      <c r="P156" s="49" t="str">
        <f t="shared" si="7"/>
        <v>ChatswoodRound 10</v>
      </c>
      <c r="Q156" s="49"/>
      <c r="R156" s="49"/>
    </row>
    <row r="157" spans="1:18" ht="13.5" customHeight="1" x14ac:dyDescent="0.2">
      <c r="A157" s="43"/>
      <c r="B157" s="43" t="str">
        <f t="shared" ref="B157:B171" si="27">B156</f>
        <v>Round 10</v>
      </c>
      <c r="C157" s="44"/>
      <c r="D157" s="17" t="s">
        <v>22</v>
      </c>
      <c r="E157" s="19" t="s">
        <v>259</v>
      </c>
      <c r="F157" s="7" t="s">
        <v>8</v>
      </c>
      <c r="G157" s="19" t="s">
        <v>274</v>
      </c>
      <c r="H157" s="45" t="s">
        <v>333</v>
      </c>
      <c r="I157" s="46">
        <v>0.3888888888888889</v>
      </c>
      <c r="J157" s="47" t="str">
        <f t="shared" si="2"/>
        <v>WahroongaU8 Blue</v>
      </c>
      <c r="K157" s="47" t="str">
        <f t="shared" si="3"/>
        <v>ChatswoodU8 Black</v>
      </c>
      <c r="L157" s="19" t="str">
        <f t="shared" si="4"/>
        <v>WahroongaU8 Blue V ChatswoodU8 Black</v>
      </c>
      <c r="M157" s="19">
        <f t="shared" si="5"/>
        <v>1</v>
      </c>
      <c r="N157" s="48" t="s">
        <v>370</v>
      </c>
      <c r="O157" s="49" t="str">
        <f t="shared" si="6"/>
        <v>WahroongaRound 10</v>
      </c>
      <c r="P157" s="49" t="str">
        <f t="shared" si="7"/>
        <v>ChatswoodRound 10</v>
      </c>
      <c r="Q157" s="49"/>
      <c r="R157" s="49"/>
    </row>
    <row r="158" spans="1:18" ht="13.5" customHeight="1" x14ac:dyDescent="0.2">
      <c r="A158" s="43"/>
      <c r="B158" s="43" t="str">
        <f t="shared" si="27"/>
        <v>Round 10</v>
      </c>
      <c r="C158" s="44"/>
      <c r="D158" s="17" t="s">
        <v>22</v>
      </c>
      <c r="E158" s="19" t="s">
        <v>256</v>
      </c>
      <c r="F158" s="7" t="s">
        <v>8</v>
      </c>
      <c r="G158" s="22" t="s">
        <v>256</v>
      </c>
      <c r="H158" s="45" t="s">
        <v>328</v>
      </c>
      <c r="I158" s="46">
        <v>0.3888888888888889</v>
      </c>
      <c r="J158" s="47" t="str">
        <f t="shared" si="2"/>
        <v>WahroongaU8 Gold</v>
      </c>
      <c r="K158" s="47" t="str">
        <f t="shared" si="3"/>
        <v>ChatswoodU8 Gold</v>
      </c>
      <c r="L158" s="19" t="str">
        <f t="shared" si="4"/>
        <v>WahroongaU8 Gold V ChatswoodU8 Gold</v>
      </c>
      <c r="M158" s="19">
        <f t="shared" si="5"/>
        <v>1</v>
      </c>
      <c r="N158" s="48" t="s">
        <v>370</v>
      </c>
      <c r="O158" s="49" t="str">
        <f t="shared" si="6"/>
        <v>WahroongaRound 10</v>
      </c>
      <c r="P158" s="49" t="str">
        <f t="shared" si="7"/>
        <v>ChatswoodRound 10</v>
      </c>
      <c r="Q158" s="49"/>
      <c r="R158" s="49"/>
    </row>
    <row r="159" spans="1:18" ht="13.5" customHeight="1" x14ac:dyDescent="0.2">
      <c r="A159" s="43"/>
      <c r="B159" s="43" t="str">
        <f t="shared" si="27"/>
        <v>Round 10</v>
      </c>
      <c r="C159" s="44"/>
      <c r="D159" s="14" t="s">
        <v>16</v>
      </c>
      <c r="E159" s="19" t="s">
        <v>265</v>
      </c>
      <c r="F159" s="9" t="s">
        <v>26</v>
      </c>
      <c r="G159" s="19" t="s">
        <v>267</v>
      </c>
      <c r="H159" s="45" t="s">
        <v>344</v>
      </c>
      <c r="I159" s="46">
        <v>0.3611111111111111</v>
      </c>
      <c r="J159" s="47" t="str">
        <f t="shared" si="2"/>
        <v>LindfieldU8 Bucks</v>
      </c>
      <c r="K159" s="47" t="str">
        <f t="shared" si="3"/>
        <v>MosmanU8 Sharks</v>
      </c>
      <c r="L159" s="19" t="str">
        <f t="shared" si="4"/>
        <v>LindfieldU8 Bucks V MosmanU8 Sharks</v>
      </c>
      <c r="M159" s="19">
        <f t="shared" si="5"/>
        <v>1</v>
      </c>
      <c r="N159" s="48" t="s">
        <v>370</v>
      </c>
      <c r="O159" s="49" t="str">
        <f t="shared" si="6"/>
        <v>LindfieldRound 10</v>
      </c>
      <c r="P159" s="49" t="str">
        <f t="shared" si="7"/>
        <v>MosmanRound 10</v>
      </c>
      <c r="Q159" s="49"/>
      <c r="R159" s="49"/>
    </row>
    <row r="160" spans="1:18" ht="13.5" customHeight="1" x14ac:dyDescent="0.2">
      <c r="A160" s="43"/>
      <c r="B160" s="43" t="str">
        <f t="shared" si="27"/>
        <v>Round 10</v>
      </c>
      <c r="C160" s="44"/>
      <c r="D160" s="14" t="s">
        <v>16</v>
      </c>
      <c r="E160" s="19" t="s">
        <v>262</v>
      </c>
      <c r="F160" s="9" t="s">
        <v>26</v>
      </c>
      <c r="G160" s="19" t="s">
        <v>264</v>
      </c>
      <c r="H160" s="45" t="s">
        <v>343</v>
      </c>
      <c r="I160" s="46">
        <v>0.3611111111111111</v>
      </c>
      <c r="J160" s="47" t="str">
        <f t="shared" si="2"/>
        <v>LindfieldU8 Stags</v>
      </c>
      <c r="K160" s="47" t="str">
        <f t="shared" si="3"/>
        <v>MosmanU8 Dolphins</v>
      </c>
      <c r="L160" s="19" t="str">
        <f t="shared" si="4"/>
        <v>LindfieldU8 Stags V MosmanU8 Dolphins</v>
      </c>
      <c r="M160" s="19">
        <f t="shared" si="5"/>
        <v>1</v>
      </c>
      <c r="N160" s="48" t="s">
        <v>370</v>
      </c>
      <c r="O160" s="49" t="str">
        <f t="shared" si="6"/>
        <v>LindfieldRound 10</v>
      </c>
      <c r="P160" s="49" t="str">
        <f t="shared" si="7"/>
        <v>MosmanRound 10</v>
      </c>
      <c r="Q160" s="49"/>
      <c r="R160" s="49"/>
    </row>
    <row r="161" spans="1:18" ht="13.5" customHeight="1" x14ac:dyDescent="0.2">
      <c r="A161" s="43"/>
      <c r="B161" s="43" t="str">
        <f t="shared" si="27"/>
        <v>Round 10</v>
      </c>
      <c r="C161" s="44"/>
      <c r="D161" s="14" t="s">
        <v>16</v>
      </c>
      <c r="E161" s="19" t="s">
        <v>268</v>
      </c>
      <c r="F161" s="11" t="s">
        <v>14</v>
      </c>
      <c r="G161" s="19" t="s">
        <v>256</v>
      </c>
      <c r="H161" s="45" t="s">
        <v>308</v>
      </c>
      <c r="I161" s="46">
        <v>0.3888888888888889</v>
      </c>
      <c r="J161" s="47" t="str">
        <f t="shared" si="2"/>
        <v>LindfieldU8 Elks</v>
      </c>
      <c r="K161" s="47" t="str">
        <f t="shared" si="3"/>
        <v>Lane CoveU8 Gold</v>
      </c>
      <c r="L161" s="19" t="str">
        <f t="shared" si="4"/>
        <v>LindfieldU8 Elks V Lane CoveU8 Gold</v>
      </c>
      <c r="M161" s="19">
        <f t="shared" si="5"/>
        <v>1</v>
      </c>
      <c r="N161" s="48" t="s">
        <v>370</v>
      </c>
      <c r="O161" s="49" t="str">
        <f t="shared" si="6"/>
        <v>LindfieldRound 10</v>
      </c>
      <c r="P161" s="49" t="str">
        <f t="shared" si="7"/>
        <v>Lane CoveRound 10</v>
      </c>
      <c r="Q161" s="49"/>
      <c r="R161" s="49"/>
    </row>
    <row r="162" spans="1:18" ht="13.5" customHeight="1" x14ac:dyDescent="0.2">
      <c r="A162" s="43"/>
      <c r="B162" s="43" t="str">
        <f t="shared" si="27"/>
        <v>Round 10</v>
      </c>
      <c r="C162" s="44"/>
      <c r="D162" s="14" t="s">
        <v>16</v>
      </c>
      <c r="E162" s="19" t="s">
        <v>469</v>
      </c>
      <c r="F162" s="11" t="s">
        <v>14</v>
      </c>
      <c r="G162" s="19" t="s">
        <v>259</v>
      </c>
      <c r="H162" s="45" t="s">
        <v>308</v>
      </c>
      <c r="I162" s="46">
        <v>0.3611111111111111</v>
      </c>
      <c r="J162" s="47" t="str">
        <f t="shared" si="2"/>
        <v>LindfieldU8 Highlanders</v>
      </c>
      <c r="K162" s="47" t="str">
        <f t="shared" si="3"/>
        <v>Lane CoveU8 Blue</v>
      </c>
      <c r="L162" s="19" t="str">
        <f t="shared" si="4"/>
        <v>LindfieldU8 Highlanders V Lane CoveU8 Blue</v>
      </c>
      <c r="M162" s="19">
        <f t="shared" si="5"/>
        <v>1</v>
      </c>
      <c r="N162" s="48" t="s">
        <v>370</v>
      </c>
      <c r="O162" s="49" t="str">
        <f t="shared" si="6"/>
        <v>LindfieldRound 10</v>
      </c>
      <c r="P162" s="49" t="str">
        <f t="shared" si="7"/>
        <v>Lane CoveRound 10</v>
      </c>
      <c r="Q162" s="49"/>
      <c r="R162" s="49"/>
    </row>
    <row r="163" spans="1:18" ht="13.5" customHeight="1" x14ac:dyDescent="0.2">
      <c r="A163" s="43"/>
      <c r="B163" s="43" t="str">
        <f t="shared" si="27"/>
        <v>Round 10</v>
      </c>
      <c r="C163" s="44"/>
      <c r="D163" s="18" t="s">
        <v>28</v>
      </c>
      <c r="E163" s="19" t="s">
        <v>472</v>
      </c>
      <c r="F163" s="9" t="s">
        <v>26</v>
      </c>
      <c r="G163" s="22" t="s">
        <v>269</v>
      </c>
      <c r="H163" s="45" t="s">
        <v>273</v>
      </c>
      <c r="I163" s="46">
        <v>0.3888888888888889</v>
      </c>
      <c r="J163" s="47" t="str">
        <f t="shared" si="2"/>
        <v>Norths PiratesU8 Reds</v>
      </c>
      <c r="K163" s="47" t="str">
        <f t="shared" si="3"/>
        <v>MosmanU8 Stingrays</v>
      </c>
      <c r="L163" s="19" t="str">
        <f t="shared" si="4"/>
        <v>Norths PiratesU8 Reds V MosmanU8 Stingrays</v>
      </c>
      <c r="M163" s="19">
        <f t="shared" si="5"/>
        <v>1</v>
      </c>
      <c r="N163" s="48" t="s">
        <v>370</v>
      </c>
      <c r="O163" s="49" t="str">
        <f t="shared" si="6"/>
        <v>Norths PiratesRound 10</v>
      </c>
      <c r="P163" s="49" t="str">
        <f t="shared" si="7"/>
        <v>MosmanRound 10</v>
      </c>
      <c r="Q163" s="49"/>
      <c r="R163" s="49"/>
    </row>
    <row r="164" spans="1:18" ht="13.5" customHeight="1" x14ac:dyDescent="0.2">
      <c r="A164" s="43"/>
      <c r="B164" s="43" t="str">
        <f t="shared" si="27"/>
        <v>Round 10</v>
      </c>
      <c r="C164" s="44"/>
      <c r="D164" s="18" t="s">
        <v>28</v>
      </c>
      <c r="E164" s="19" t="s">
        <v>274</v>
      </c>
      <c r="F164" s="9" t="s">
        <v>26</v>
      </c>
      <c r="G164" s="19" t="s">
        <v>261</v>
      </c>
      <c r="H164" s="45" t="s">
        <v>291</v>
      </c>
      <c r="I164" s="46">
        <v>0.3611111111111111</v>
      </c>
      <c r="J164" s="47" t="str">
        <f t="shared" si="2"/>
        <v>Norths PiratesU8 Black</v>
      </c>
      <c r="K164" s="47" t="str">
        <f t="shared" si="3"/>
        <v>MosmanU8 Whales</v>
      </c>
      <c r="L164" s="19" t="str">
        <f t="shared" si="4"/>
        <v>Norths PiratesU8 Black V MosmanU8 Whales</v>
      </c>
      <c r="M164" s="19">
        <f t="shared" si="5"/>
        <v>1</v>
      </c>
      <c r="N164" s="48" t="s">
        <v>370</v>
      </c>
      <c r="O164" s="49" t="str">
        <f t="shared" si="6"/>
        <v>Norths PiratesRound 10</v>
      </c>
      <c r="P164" s="49" t="str">
        <f t="shared" si="7"/>
        <v>MosmanRound 10</v>
      </c>
      <c r="Q164" s="49"/>
      <c r="R164" s="49"/>
    </row>
    <row r="165" spans="1:18" ht="13.5" customHeight="1" x14ac:dyDescent="0.2">
      <c r="A165" s="43"/>
      <c r="B165" s="43" t="str">
        <f t="shared" si="27"/>
        <v>Round 10</v>
      </c>
      <c r="C165" s="44"/>
      <c r="D165" s="13" t="s">
        <v>20</v>
      </c>
      <c r="E165" s="19" t="s">
        <v>470</v>
      </c>
      <c r="F165" s="10" t="s">
        <v>10</v>
      </c>
      <c r="G165" s="19" t="s">
        <v>274</v>
      </c>
      <c r="H165" s="45" t="s">
        <v>327</v>
      </c>
      <c r="I165" s="46">
        <v>0.3611111111111111</v>
      </c>
      <c r="J165" s="47" t="str">
        <f t="shared" si="2"/>
        <v>St IvesU8 Blues</v>
      </c>
      <c r="K165" s="47" t="str">
        <f t="shared" si="3"/>
        <v>HornsbyU8 Black</v>
      </c>
      <c r="L165" s="19" t="str">
        <f t="shared" si="4"/>
        <v>St IvesU8 Blues V HornsbyU8 Black</v>
      </c>
      <c r="M165" s="19">
        <f t="shared" si="5"/>
        <v>1</v>
      </c>
      <c r="N165" s="48" t="s">
        <v>370</v>
      </c>
      <c r="O165" s="49" t="str">
        <f t="shared" si="6"/>
        <v>St IvesRound 10</v>
      </c>
      <c r="P165" s="49" t="str">
        <f t="shared" si="7"/>
        <v>HornsbyRound 10</v>
      </c>
      <c r="Q165" s="49"/>
      <c r="R165" s="49"/>
    </row>
    <row r="166" spans="1:18" ht="13.5" customHeight="1" x14ac:dyDescent="0.2">
      <c r="A166" s="43"/>
      <c r="B166" s="43" t="str">
        <f t="shared" si="27"/>
        <v>Round 10</v>
      </c>
      <c r="C166" s="44"/>
      <c r="D166" s="7" t="s">
        <v>8</v>
      </c>
      <c r="E166" s="19" t="s">
        <v>259</v>
      </c>
      <c r="F166" s="9" t="s">
        <v>26</v>
      </c>
      <c r="G166" s="22" t="s">
        <v>270</v>
      </c>
      <c r="H166" s="45" t="s">
        <v>299</v>
      </c>
      <c r="I166" s="46">
        <v>0.33333333333333331</v>
      </c>
      <c r="J166" s="47" t="str">
        <f t="shared" si="2"/>
        <v>ChatswoodU8 Blue</v>
      </c>
      <c r="K166" s="47" t="str">
        <f t="shared" si="3"/>
        <v>MosmanU8 Marlins</v>
      </c>
      <c r="L166" s="19" t="str">
        <f t="shared" si="4"/>
        <v>ChatswoodU8 Blue V MosmanU8 Marlins</v>
      </c>
      <c r="M166" s="19">
        <f t="shared" si="5"/>
        <v>1</v>
      </c>
      <c r="N166" s="48" t="s">
        <v>370</v>
      </c>
      <c r="O166" s="49" t="str">
        <f t="shared" si="6"/>
        <v>ChatswoodRound 10</v>
      </c>
      <c r="P166" s="49" t="str">
        <f t="shared" si="7"/>
        <v>MosmanRound 10</v>
      </c>
      <c r="Q166" s="49"/>
      <c r="R166" s="49"/>
    </row>
    <row r="167" spans="1:18" ht="13.5" customHeight="1" x14ac:dyDescent="0.2">
      <c r="A167" s="43"/>
      <c r="B167" s="43" t="str">
        <f t="shared" si="27"/>
        <v>Round 10</v>
      </c>
      <c r="C167" s="44">
        <v>43310</v>
      </c>
      <c r="D167" s="16" t="s">
        <v>24</v>
      </c>
      <c r="E167" s="19" t="s">
        <v>258</v>
      </c>
      <c r="F167" s="12" t="s">
        <v>12</v>
      </c>
      <c r="G167" s="19" t="s">
        <v>467</v>
      </c>
      <c r="H167" s="45" t="s">
        <v>257</v>
      </c>
      <c r="I167" s="46">
        <v>0.3611111111111111</v>
      </c>
      <c r="J167" s="47" t="str">
        <f t="shared" si="2"/>
        <v>Hunters HillU8 Crows</v>
      </c>
      <c r="K167" s="47" t="str">
        <f t="shared" si="3"/>
        <v>KWPU8 White</v>
      </c>
      <c r="L167" s="19" t="str">
        <f t="shared" si="4"/>
        <v>Hunters HillU8 Crows V KWPU8 White</v>
      </c>
      <c r="M167" s="19">
        <f t="shared" si="5"/>
        <v>1</v>
      </c>
      <c r="N167" s="48" t="s">
        <v>382</v>
      </c>
      <c r="O167" s="49" t="str">
        <f t="shared" si="6"/>
        <v>Hunters HillRound 10</v>
      </c>
      <c r="P167" s="49" t="str">
        <f t="shared" si="7"/>
        <v>KWPRound 10</v>
      </c>
      <c r="Q167" s="49"/>
      <c r="R167" s="49"/>
    </row>
    <row r="168" spans="1:18" ht="13.5" customHeight="1" x14ac:dyDescent="0.2">
      <c r="A168" s="43"/>
      <c r="B168" s="43" t="str">
        <f t="shared" si="27"/>
        <v>Round 10</v>
      </c>
      <c r="C168" s="44"/>
      <c r="D168" s="16" t="s">
        <v>24</v>
      </c>
      <c r="E168" s="19" t="s">
        <v>471</v>
      </c>
      <c r="F168" s="12" t="s">
        <v>12</v>
      </c>
      <c r="G168" s="19" t="s">
        <v>256</v>
      </c>
      <c r="H168" s="45" t="s">
        <v>260</v>
      </c>
      <c r="I168" s="46">
        <v>0.3611111111111111</v>
      </c>
      <c r="J168" s="47" t="str">
        <f t="shared" si="2"/>
        <v>Hunters HillU8 Cockatoos</v>
      </c>
      <c r="K168" s="47" t="str">
        <f t="shared" si="3"/>
        <v>KWPU8 Gold</v>
      </c>
      <c r="L168" s="19" t="str">
        <f t="shared" si="4"/>
        <v>Hunters HillU8 Cockatoos V KWPU8 Gold</v>
      </c>
      <c r="M168" s="19">
        <f t="shared" si="5"/>
        <v>1</v>
      </c>
      <c r="N168" s="48" t="s">
        <v>382</v>
      </c>
      <c r="O168" s="49" t="str">
        <f t="shared" si="6"/>
        <v>Hunters HillRound 10</v>
      </c>
      <c r="P168" s="49" t="str">
        <f t="shared" si="7"/>
        <v>KWPRound 10</v>
      </c>
      <c r="Q168" s="49"/>
      <c r="R168" s="49"/>
    </row>
    <row r="169" spans="1:18" ht="13.5" customHeight="1" x14ac:dyDescent="0.2">
      <c r="A169" s="43"/>
      <c r="B169" s="43" t="str">
        <f t="shared" si="27"/>
        <v>Round 10</v>
      </c>
      <c r="C169" s="44"/>
      <c r="D169" s="16" t="s">
        <v>24</v>
      </c>
      <c r="E169" s="19" t="s">
        <v>255</v>
      </c>
      <c r="F169" s="12" t="s">
        <v>12</v>
      </c>
      <c r="G169" s="19" t="s">
        <v>259</v>
      </c>
      <c r="H169" s="45" t="s">
        <v>506</v>
      </c>
      <c r="I169" s="46">
        <v>0.3611111111111111</v>
      </c>
      <c r="J169" s="47" t="str">
        <f t="shared" si="2"/>
        <v>Hunters HillU8 Magpies</v>
      </c>
      <c r="K169" s="47" t="str">
        <f t="shared" si="3"/>
        <v>KWPU8 Blue</v>
      </c>
      <c r="L169" s="19" t="str">
        <f t="shared" si="4"/>
        <v>Hunters HillU8 Magpies V KWPU8 Blue</v>
      </c>
      <c r="M169" s="19">
        <f t="shared" si="5"/>
        <v>1</v>
      </c>
      <c r="N169" s="48" t="s">
        <v>382</v>
      </c>
      <c r="O169" s="49" t="str">
        <f t="shared" si="6"/>
        <v>Hunters HillRound 10</v>
      </c>
      <c r="P169" s="49" t="str">
        <f t="shared" si="7"/>
        <v>KWPRound 10</v>
      </c>
      <c r="Q169" s="49"/>
      <c r="R169" s="49"/>
    </row>
    <row r="170" spans="1:18" ht="13.5" customHeight="1" x14ac:dyDescent="0.2">
      <c r="A170" s="43"/>
      <c r="B170" s="43" t="str">
        <f t="shared" si="27"/>
        <v>Round 10</v>
      </c>
      <c r="C170" s="44"/>
      <c r="D170" s="15" t="s">
        <v>18</v>
      </c>
      <c r="E170" s="19" t="s">
        <v>275</v>
      </c>
      <c r="F170" s="12" t="s">
        <v>12</v>
      </c>
      <c r="G170" s="19" t="s">
        <v>274</v>
      </c>
      <c r="H170" s="45" t="s">
        <v>276</v>
      </c>
      <c r="I170" s="46">
        <v>0.3611111111111111</v>
      </c>
      <c r="J170" s="47" t="str">
        <f t="shared" si="2"/>
        <v>RosevilleU8 Cyclones</v>
      </c>
      <c r="K170" s="47" t="str">
        <f t="shared" si="3"/>
        <v>KWPU8 Black</v>
      </c>
      <c r="L170" s="19" t="str">
        <f t="shared" si="4"/>
        <v>RosevilleU8 Cyclones V KWPU8 Black</v>
      </c>
      <c r="M170" s="19">
        <f t="shared" si="5"/>
        <v>1</v>
      </c>
      <c r="N170" s="48" t="s">
        <v>382</v>
      </c>
      <c r="O170" s="49" t="str">
        <f t="shared" si="6"/>
        <v>RosevilleRound 10</v>
      </c>
      <c r="P170" s="49" t="str">
        <f t="shared" si="7"/>
        <v>KWPRound 10</v>
      </c>
      <c r="Q170" s="49"/>
      <c r="R170" s="49"/>
    </row>
    <row r="171" spans="1:18" ht="13.5" customHeight="1" x14ac:dyDescent="0.2">
      <c r="A171" s="43"/>
      <c r="B171" s="43" t="str">
        <f t="shared" si="27"/>
        <v>Round 10</v>
      </c>
      <c r="C171" s="44" t="s">
        <v>241</v>
      </c>
      <c r="D171" s="7" t="s">
        <v>8</v>
      </c>
      <c r="E171" s="19" t="s">
        <v>467</v>
      </c>
      <c r="F171" s="7" t="s">
        <v>8</v>
      </c>
      <c r="G171" s="19" t="s">
        <v>241</v>
      </c>
      <c r="H171" s="45"/>
      <c r="I171" s="46"/>
      <c r="J171" s="47" t="str">
        <f t="shared" si="2"/>
        <v>ChatswoodU8 White</v>
      </c>
      <c r="K171" s="47" t="str">
        <f t="shared" si="3"/>
        <v>ChatswoodBYE</v>
      </c>
      <c r="L171" s="19" t="str">
        <f t="shared" si="4"/>
        <v>ChatswoodU8 White V ChatswoodBYE</v>
      </c>
      <c r="M171" s="19">
        <f t="shared" si="5"/>
        <v>1</v>
      </c>
      <c r="N171" s="47" t="s">
        <v>509</v>
      </c>
      <c r="O171" s="49" t="str">
        <f t="shared" si="6"/>
        <v>ChatswoodRound 10</v>
      </c>
      <c r="P171" s="49" t="str">
        <f t="shared" si="7"/>
        <v>ChatswoodRound 10</v>
      </c>
      <c r="Q171" s="49"/>
      <c r="R171" s="49"/>
    </row>
    <row r="172" spans="1:18" ht="13.5" customHeight="1" x14ac:dyDescent="0.2">
      <c r="A172" s="43" t="s">
        <v>205</v>
      </c>
      <c r="B172" s="43" t="str">
        <f>A172</f>
        <v>Round 11</v>
      </c>
      <c r="C172" s="44">
        <v>43316</v>
      </c>
      <c r="D172" s="103" t="s">
        <v>462</v>
      </c>
      <c r="E172" s="103"/>
      <c r="F172" s="103"/>
      <c r="G172" s="103"/>
      <c r="H172" s="103"/>
      <c r="I172" s="103"/>
      <c r="J172" s="47" t="str">
        <f t="shared" ref="J172:J187" si="28">D220&amp;E220</f>
        <v>MosmanU8 Sharks</v>
      </c>
      <c r="K172" s="47" t="str">
        <f t="shared" ref="K172:K187" si="29">F220&amp;G220</f>
        <v>Lane CoveU8 Blue</v>
      </c>
      <c r="L172" s="19" t="str">
        <f t="shared" si="4"/>
        <v>MosmanU8 Sharks V Lane CoveU8 Blue</v>
      </c>
      <c r="M172" s="19">
        <f t="shared" si="5"/>
        <v>1</v>
      </c>
      <c r="N172" s="48" t="s">
        <v>370</v>
      </c>
      <c r="O172" s="49" t="str">
        <f t="shared" ref="O172:O187" si="30">D220&amp;B172</f>
        <v>MosmanRound 11</v>
      </c>
      <c r="P172" s="49" t="str">
        <f t="shared" ref="P172:P187" si="31">F220&amp;B172</f>
        <v>Lane CoveRound 11</v>
      </c>
      <c r="Q172" s="49"/>
      <c r="R172" s="49"/>
    </row>
    <row r="173" spans="1:18" ht="13.5" customHeight="1" x14ac:dyDescent="0.2">
      <c r="A173" s="43"/>
      <c r="B173" s="43" t="str">
        <f t="shared" ref="B173:B186" si="32">B172</f>
        <v>Round 11</v>
      </c>
      <c r="C173" s="44"/>
      <c r="D173" s="103"/>
      <c r="E173" s="103"/>
      <c r="F173" s="103"/>
      <c r="G173" s="103"/>
      <c r="H173" s="103"/>
      <c r="I173" s="103"/>
      <c r="J173" s="47" t="str">
        <f t="shared" si="28"/>
        <v>MosmanU8 Dolphins</v>
      </c>
      <c r="K173" s="47" t="str">
        <f t="shared" si="29"/>
        <v>Lane CoveU8 Gold</v>
      </c>
      <c r="L173" s="19" t="str">
        <f t="shared" si="4"/>
        <v>MosmanU8 Dolphins V Lane CoveU8 Gold</v>
      </c>
      <c r="M173" s="19">
        <f t="shared" si="5"/>
        <v>1</v>
      </c>
      <c r="N173" s="48" t="s">
        <v>370</v>
      </c>
      <c r="O173" s="49" t="str">
        <f t="shared" si="30"/>
        <v>MosmanRound 11</v>
      </c>
      <c r="P173" s="49" t="str">
        <f t="shared" si="31"/>
        <v>Lane CoveRound 11</v>
      </c>
      <c r="Q173" s="49"/>
      <c r="R173" s="49"/>
    </row>
    <row r="174" spans="1:18" ht="13.5" customHeight="1" x14ac:dyDescent="0.2">
      <c r="A174" s="43"/>
      <c r="B174" s="43" t="str">
        <f t="shared" si="32"/>
        <v>Round 11</v>
      </c>
      <c r="C174" s="44"/>
      <c r="D174" s="103"/>
      <c r="E174" s="103"/>
      <c r="F174" s="103"/>
      <c r="G174" s="103"/>
      <c r="H174" s="103"/>
      <c r="I174" s="103"/>
      <c r="J174" s="47" t="str">
        <f t="shared" si="28"/>
        <v>MosmanU8 Marlins</v>
      </c>
      <c r="K174" s="47" t="str">
        <f t="shared" si="29"/>
        <v>RosevilleU8 Cyclones</v>
      </c>
      <c r="L174" s="19" t="str">
        <f t="shared" si="4"/>
        <v>MosmanU8 Marlins V RosevilleU8 Cyclones</v>
      </c>
      <c r="M174" s="19">
        <f t="shared" si="5"/>
        <v>1</v>
      </c>
      <c r="N174" s="48" t="s">
        <v>370</v>
      </c>
      <c r="O174" s="49" t="str">
        <f t="shared" si="30"/>
        <v>MosmanRound 11</v>
      </c>
      <c r="P174" s="49" t="str">
        <f t="shared" si="31"/>
        <v>RosevilleRound 11</v>
      </c>
      <c r="Q174" s="49"/>
      <c r="R174" s="49"/>
    </row>
    <row r="175" spans="1:18" ht="13.5" customHeight="1" x14ac:dyDescent="0.2">
      <c r="A175" s="43"/>
      <c r="B175" s="43" t="str">
        <f t="shared" si="32"/>
        <v>Round 11</v>
      </c>
      <c r="C175" s="44"/>
      <c r="D175" s="103"/>
      <c r="E175" s="103"/>
      <c r="F175" s="103"/>
      <c r="G175" s="103"/>
      <c r="H175" s="103"/>
      <c r="I175" s="103"/>
      <c r="J175" s="47" t="str">
        <f t="shared" si="28"/>
        <v>MosmanU8 Whales</v>
      </c>
      <c r="K175" s="47" t="str">
        <f t="shared" si="29"/>
        <v>St IvesU8 Blues</v>
      </c>
      <c r="L175" s="19" t="str">
        <f t="shared" si="4"/>
        <v>MosmanU8 Whales V St IvesU8 Blues</v>
      </c>
      <c r="M175" s="19">
        <f t="shared" si="5"/>
        <v>1</v>
      </c>
      <c r="N175" s="48" t="s">
        <v>370</v>
      </c>
      <c r="O175" s="49" t="str">
        <f t="shared" si="30"/>
        <v>MosmanRound 11</v>
      </c>
      <c r="P175" s="49" t="str">
        <f t="shared" si="31"/>
        <v>St IvesRound 11</v>
      </c>
      <c r="Q175" s="49"/>
      <c r="R175" s="49"/>
    </row>
    <row r="176" spans="1:18" ht="13.5" customHeight="1" x14ac:dyDescent="0.2">
      <c r="A176" s="43"/>
      <c r="B176" s="43" t="str">
        <f t="shared" si="32"/>
        <v>Round 11</v>
      </c>
      <c r="C176" s="44"/>
      <c r="D176" s="103"/>
      <c r="E176" s="103"/>
      <c r="F176" s="103"/>
      <c r="G176" s="103"/>
      <c r="H176" s="103"/>
      <c r="I176" s="103"/>
      <c r="J176" s="47" t="str">
        <f t="shared" si="28"/>
        <v>MosmanU8 Stingrays</v>
      </c>
      <c r="K176" s="47" t="str">
        <f t="shared" si="29"/>
        <v>Hunters HillU8 Magpies</v>
      </c>
      <c r="L176" s="19" t="str">
        <f t="shared" si="4"/>
        <v>MosmanU8 Stingrays V Hunters HillU8 Magpies</v>
      </c>
      <c r="M176" s="19">
        <f t="shared" si="5"/>
        <v>1</v>
      </c>
      <c r="N176" s="48" t="s">
        <v>370</v>
      </c>
      <c r="O176" s="49" t="str">
        <f t="shared" si="30"/>
        <v>MosmanRound 11</v>
      </c>
      <c r="P176" s="49" t="str">
        <f t="shared" si="31"/>
        <v>Hunters HillRound 11</v>
      </c>
      <c r="Q176" s="49"/>
      <c r="R176" s="49"/>
    </row>
    <row r="177" spans="1:18" ht="13.5" customHeight="1" x14ac:dyDescent="0.2">
      <c r="A177" s="43"/>
      <c r="B177" s="43" t="str">
        <f t="shared" si="32"/>
        <v>Round 11</v>
      </c>
      <c r="C177" s="44"/>
      <c r="D177" s="103"/>
      <c r="E177" s="103"/>
      <c r="F177" s="103"/>
      <c r="G177" s="103"/>
      <c r="H177" s="103"/>
      <c r="I177" s="103"/>
      <c r="J177" s="47" t="str">
        <f t="shared" si="28"/>
        <v>ChatswoodU8 Black</v>
      </c>
      <c r="K177" s="47" t="str">
        <f t="shared" si="29"/>
        <v>LindfieldU8 Highlanders</v>
      </c>
      <c r="L177" s="19" t="str">
        <f t="shared" si="4"/>
        <v>ChatswoodU8 Black V LindfieldU8 Highlanders</v>
      </c>
      <c r="M177" s="19">
        <f t="shared" si="5"/>
        <v>1</v>
      </c>
      <c r="N177" s="48" t="s">
        <v>370</v>
      </c>
      <c r="O177" s="49" t="str">
        <f t="shared" si="30"/>
        <v>ChatswoodRound 11</v>
      </c>
      <c r="P177" s="49" t="str">
        <f t="shared" si="31"/>
        <v>LindfieldRound 11</v>
      </c>
      <c r="Q177" s="49"/>
      <c r="R177" s="49"/>
    </row>
    <row r="178" spans="1:18" ht="13.5" customHeight="1" x14ac:dyDescent="0.2">
      <c r="A178" s="43"/>
      <c r="B178" s="43" t="str">
        <f t="shared" si="32"/>
        <v>Round 11</v>
      </c>
      <c r="C178" s="44"/>
      <c r="D178" s="103"/>
      <c r="E178" s="103"/>
      <c r="F178" s="103"/>
      <c r="G178" s="103"/>
      <c r="H178" s="103"/>
      <c r="I178" s="103"/>
      <c r="J178" s="47" t="str">
        <f t="shared" si="28"/>
        <v>ChatswoodU8 Blue</v>
      </c>
      <c r="K178" s="47" t="str">
        <f t="shared" si="29"/>
        <v>LindfieldU8 Elks</v>
      </c>
      <c r="L178" s="19" t="str">
        <f t="shared" si="4"/>
        <v>ChatswoodU8 Blue V LindfieldU8 Elks</v>
      </c>
      <c r="M178" s="19">
        <f t="shared" si="5"/>
        <v>1</v>
      </c>
      <c r="N178" s="48" t="s">
        <v>370</v>
      </c>
      <c r="O178" s="49" t="str">
        <f t="shared" si="30"/>
        <v>ChatswoodRound 11</v>
      </c>
      <c r="P178" s="49" t="str">
        <f t="shared" si="31"/>
        <v>LindfieldRound 11</v>
      </c>
      <c r="Q178" s="49"/>
      <c r="R178" s="49"/>
    </row>
    <row r="179" spans="1:18" ht="13.5" customHeight="1" x14ac:dyDescent="0.2">
      <c r="A179" s="43"/>
      <c r="B179" s="43" t="str">
        <f t="shared" si="32"/>
        <v>Round 11</v>
      </c>
      <c r="C179" s="44"/>
      <c r="D179" s="103"/>
      <c r="E179" s="103"/>
      <c r="F179" s="103"/>
      <c r="G179" s="103"/>
      <c r="H179" s="103"/>
      <c r="I179" s="103"/>
      <c r="J179" s="47" t="str">
        <f t="shared" si="28"/>
        <v>ChatswoodU8 Green</v>
      </c>
      <c r="K179" s="47" t="str">
        <f t="shared" si="29"/>
        <v>Hunters HillU8 Cockatoos</v>
      </c>
      <c r="L179" s="19" t="str">
        <f t="shared" si="4"/>
        <v>ChatswoodU8 Green V Hunters HillU8 Cockatoos</v>
      </c>
      <c r="M179" s="19">
        <f t="shared" si="5"/>
        <v>1</v>
      </c>
      <c r="N179" s="48" t="s">
        <v>370</v>
      </c>
      <c r="O179" s="49" t="str">
        <f t="shared" si="30"/>
        <v>ChatswoodRound 11</v>
      </c>
      <c r="P179" s="49" t="str">
        <f t="shared" si="31"/>
        <v>Hunters HillRound 11</v>
      </c>
      <c r="Q179" s="49"/>
      <c r="R179" s="49"/>
    </row>
    <row r="180" spans="1:18" ht="13.5" customHeight="1" x14ac:dyDescent="0.2">
      <c r="A180" s="43"/>
      <c r="B180" s="43" t="str">
        <f t="shared" si="32"/>
        <v>Round 11</v>
      </c>
      <c r="C180" s="44"/>
      <c r="D180" s="103"/>
      <c r="E180" s="103"/>
      <c r="F180" s="103"/>
      <c r="G180" s="103"/>
      <c r="H180" s="103"/>
      <c r="I180" s="103"/>
      <c r="J180" s="47" t="str">
        <f t="shared" si="28"/>
        <v>ChatswoodU8 Green</v>
      </c>
      <c r="K180" s="47" t="str">
        <f t="shared" si="29"/>
        <v>Hunters HillU8 Crows</v>
      </c>
      <c r="L180" s="19" t="str">
        <f t="shared" si="4"/>
        <v>ChatswoodU8 Green V Hunters HillU8 Crows</v>
      </c>
      <c r="M180" s="19">
        <f t="shared" si="5"/>
        <v>1</v>
      </c>
      <c r="N180" s="48" t="s">
        <v>370</v>
      </c>
      <c r="O180" s="49" t="str">
        <f t="shared" si="30"/>
        <v>ChatswoodRound 11</v>
      </c>
      <c r="P180" s="49" t="str">
        <f t="shared" si="31"/>
        <v>Hunters HillRound 11</v>
      </c>
      <c r="Q180" s="49"/>
      <c r="R180" s="49"/>
    </row>
    <row r="181" spans="1:18" ht="13.5" customHeight="1" x14ac:dyDescent="0.2">
      <c r="A181" s="43"/>
      <c r="B181" s="43" t="str">
        <f t="shared" si="32"/>
        <v>Round 11</v>
      </c>
      <c r="C181" s="44"/>
      <c r="D181" s="103"/>
      <c r="E181" s="103"/>
      <c r="F181" s="103"/>
      <c r="G181" s="103"/>
      <c r="H181" s="103"/>
      <c r="I181" s="103"/>
      <c r="J181" s="47" t="str">
        <f t="shared" si="28"/>
        <v>Norths PiratesU8 Reds</v>
      </c>
      <c r="K181" s="47" t="str">
        <f t="shared" si="29"/>
        <v>LindfieldU8 Stags</v>
      </c>
      <c r="L181" s="19" t="str">
        <f t="shared" si="4"/>
        <v>Norths PiratesU8 Reds V LindfieldU8 Stags</v>
      </c>
      <c r="M181" s="19">
        <f t="shared" si="5"/>
        <v>1</v>
      </c>
      <c r="N181" s="48" t="s">
        <v>370</v>
      </c>
      <c r="O181" s="49" t="str">
        <f t="shared" si="30"/>
        <v>Norths PiratesRound 11</v>
      </c>
      <c r="P181" s="49" t="str">
        <f t="shared" si="31"/>
        <v>LindfieldRound 11</v>
      </c>
      <c r="Q181" s="49"/>
      <c r="R181" s="49"/>
    </row>
    <row r="182" spans="1:18" ht="13.5" customHeight="1" x14ac:dyDescent="0.2">
      <c r="A182" s="43"/>
      <c r="B182" s="43" t="str">
        <f t="shared" si="32"/>
        <v>Round 11</v>
      </c>
      <c r="C182" s="44"/>
      <c r="D182" s="103"/>
      <c r="E182" s="103"/>
      <c r="F182" s="103"/>
      <c r="G182" s="103"/>
      <c r="H182" s="103"/>
      <c r="I182" s="103"/>
      <c r="J182" s="47" t="str">
        <f t="shared" si="28"/>
        <v>Norths PiratesU8 Black</v>
      </c>
      <c r="K182" s="47" t="str">
        <f t="shared" si="29"/>
        <v>LindfieldU8 Bucks</v>
      </c>
      <c r="L182" s="19" t="str">
        <f t="shared" si="4"/>
        <v>Norths PiratesU8 Black V LindfieldU8 Bucks</v>
      </c>
      <c r="M182" s="19">
        <f t="shared" si="5"/>
        <v>1</v>
      </c>
      <c r="N182" s="48" t="s">
        <v>370</v>
      </c>
      <c r="O182" s="49" t="str">
        <f t="shared" si="30"/>
        <v>Norths PiratesRound 11</v>
      </c>
      <c r="P182" s="49" t="str">
        <f t="shared" si="31"/>
        <v>LindfieldRound 11</v>
      </c>
      <c r="Q182" s="49"/>
      <c r="R182" s="49"/>
    </row>
    <row r="183" spans="1:18" ht="13.5" customHeight="1" x14ac:dyDescent="0.2">
      <c r="A183" s="43"/>
      <c r="B183" s="43" t="str">
        <f t="shared" si="32"/>
        <v>Round 11</v>
      </c>
      <c r="C183" s="44">
        <v>43317</v>
      </c>
      <c r="D183" s="103"/>
      <c r="E183" s="103"/>
      <c r="F183" s="103"/>
      <c r="G183" s="103"/>
      <c r="H183" s="103"/>
      <c r="I183" s="103"/>
      <c r="J183" s="47" t="str">
        <f t="shared" si="28"/>
        <v>WahroongaU8 Red</v>
      </c>
      <c r="K183" s="47" t="str">
        <f t="shared" si="29"/>
        <v>KWPU8 White</v>
      </c>
      <c r="L183" s="19" t="str">
        <f t="shared" si="4"/>
        <v>WahroongaU8 Red V KWPU8 White</v>
      </c>
      <c r="M183" s="19">
        <f t="shared" si="5"/>
        <v>1</v>
      </c>
      <c r="N183" s="48" t="s">
        <v>382</v>
      </c>
      <c r="O183" s="49" t="str">
        <f t="shared" si="30"/>
        <v>WahroongaRound 11</v>
      </c>
      <c r="P183" s="49" t="str">
        <f t="shared" si="31"/>
        <v>KWPRound 11</v>
      </c>
      <c r="Q183" s="49"/>
      <c r="R183" s="49"/>
    </row>
    <row r="184" spans="1:18" ht="13.5" customHeight="1" x14ac:dyDescent="0.2">
      <c r="A184" s="43"/>
      <c r="B184" s="43" t="str">
        <f t="shared" si="32"/>
        <v>Round 11</v>
      </c>
      <c r="C184" s="44"/>
      <c r="D184" s="103"/>
      <c r="E184" s="103"/>
      <c r="F184" s="103"/>
      <c r="G184" s="103"/>
      <c r="H184" s="103"/>
      <c r="I184" s="103"/>
      <c r="J184" s="47" t="str">
        <f t="shared" si="28"/>
        <v>WahroongaU8 Blue</v>
      </c>
      <c r="K184" s="47" t="str">
        <f t="shared" si="29"/>
        <v>KWPU8 Gold</v>
      </c>
      <c r="L184" s="19" t="str">
        <f t="shared" si="4"/>
        <v>WahroongaU8 Blue V KWPU8 Gold</v>
      </c>
      <c r="M184" s="19">
        <f t="shared" si="5"/>
        <v>1</v>
      </c>
      <c r="N184" s="48" t="s">
        <v>382</v>
      </c>
      <c r="O184" s="49" t="str">
        <f t="shared" si="30"/>
        <v>WahroongaRound 11</v>
      </c>
      <c r="P184" s="49" t="str">
        <f t="shared" si="31"/>
        <v>KWPRound 11</v>
      </c>
      <c r="Q184" s="49"/>
      <c r="R184" s="49"/>
    </row>
    <row r="185" spans="1:18" ht="13.5" customHeight="1" x14ac:dyDescent="0.2">
      <c r="A185" s="43"/>
      <c r="B185" s="43" t="str">
        <f t="shared" si="32"/>
        <v>Round 11</v>
      </c>
      <c r="C185" s="44"/>
      <c r="D185" s="103"/>
      <c r="E185" s="103"/>
      <c r="F185" s="103"/>
      <c r="G185" s="103"/>
      <c r="H185" s="103"/>
      <c r="I185" s="103"/>
      <c r="J185" s="47" t="str">
        <f t="shared" si="28"/>
        <v>WahroongaU8 Gold</v>
      </c>
      <c r="K185" s="47" t="str">
        <f t="shared" si="29"/>
        <v>KWPU8 Blue</v>
      </c>
      <c r="L185" s="19" t="str">
        <f t="shared" si="4"/>
        <v>WahroongaU8 Gold V KWPU8 Blue</v>
      </c>
      <c r="M185" s="19">
        <f t="shared" si="5"/>
        <v>1</v>
      </c>
      <c r="N185" s="48" t="s">
        <v>382</v>
      </c>
      <c r="O185" s="49" t="str">
        <f t="shared" si="30"/>
        <v>WahroongaRound 11</v>
      </c>
      <c r="P185" s="49" t="str">
        <f t="shared" si="31"/>
        <v>KWPRound 11</v>
      </c>
      <c r="Q185" s="49"/>
      <c r="R185" s="49"/>
    </row>
    <row r="186" spans="1:18" ht="13.5" customHeight="1" x14ac:dyDescent="0.2">
      <c r="A186" s="43"/>
      <c r="B186" s="43" t="str">
        <f t="shared" si="32"/>
        <v>Round 11</v>
      </c>
      <c r="C186" s="44"/>
      <c r="D186" s="103"/>
      <c r="E186" s="103"/>
      <c r="F186" s="103"/>
      <c r="G186" s="103"/>
      <c r="H186" s="103"/>
      <c r="I186" s="103"/>
      <c r="J186" s="47" t="str">
        <f t="shared" si="28"/>
        <v>ChatswoodU8 White</v>
      </c>
      <c r="K186" s="47" t="str">
        <f t="shared" si="29"/>
        <v>KWPU8 Black</v>
      </c>
      <c r="L186" s="19" t="str">
        <f t="shared" si="4"/>
        <v>ChatswoodU8 White V KWPU8 Black</v>
      </c>
      <c r="M186" s="19">
        <f t="shared" si="5"/>
        <v>1</v>
      </c>
      <c r="N186" s="48" t="s">
        <v>382</v>
      </c>
      <c r="O186" s="49" t="str">
        <f t="shared" si="30"/>
        <v>ChatswoodRound 11</v>
      </c>
      <c r="P186" s="49" t="str">
        <f t="shared" si="31"/>
        <v>KWPRound 11</v>
      </c>
      <c r="Q186" s="49"/>
      <c r="R186" s="49"/>
    </row>
    <row r="187" spans="1:18" ht="13.5" customHeight="1" x14ac:dyDescent="0.2">
      <c r="A187" s="43"/>
      <c r="B187" s="43" t="s">
        <v>205</v>
      </c>
      <c r="C187" s="44" t="s">
        <v>241</v>
      </c>
      <c r="D187" s="103"/>
      <c r="E187" s="103"/>
      <c r="F187" s="103"/>
      <c r="G187" s="103"/>
      <c r="H187" s="103"/>
      <c r="I187" s="103"/>
      <c r="J187" s="47" t="str">
        <f t="shared" si="28"/>
        <v>HornsbyU8 Black</v>
      </c>
      <c r="K187" s="47" t="str">
        <f t="shared" si="29"/>
        <v>HornsbyBYE</v>
      </c>
      <c r="L187" s="19" t="str">
        <f t="shared" si="4"/>
        <v>HornsbyU8 Black V HornsbyBYE</v>
      </c>
      <c r="M187" s="19">
        <f t="shared" si="5"/>
        <v>1</v>
      </c>
      <c r="N187" s="48" t="s">
        <v>241</v>
      </c>
      <c r="O187" s="49" t="str">
        <f t="shared" si="30"/>
        <v>HornsbyRound 11</v>
      </c>
      <c r="P187" s="49" t="str">
        <f t="shared" si="31"/>
        <v>HornsbyRound 11</v>
      </c>
      <c r="Q187" s="49"/>
      <c r="R187" s="49"/>
    </row>
    <row r="188" spans="1:18" ht="13.5" customHeight="1" x14ac:dyDescent="0.2">
      <c r="A188" s="43" t="s">
        <v>206</v>
      </c>
      <c r="B188" s="43" t="s">
        <v>206</v>
      </c>
      <c r="C188" s="44">
        <v>43323</v>
      </c>
      <c r="D188" s="17" t="s">
        <v>22</v>
      </c>
      <c r="E188" s="19" t="s">
        <v>272</v>
      </c>
      <c r="F188" s="13" t="s">
        <v>20</v>
      </c>
      <c r="G188" s="19" t="s">
        <v>470</v>
      </c>
      <c r="H188" s="45" t="s">
        <v>332</v>
      </c>
      <c r="I188" s="46">
        <v>0.3888888888888889</v>
      </c>
      <c r="J188" s="47" t="str">
        <f t="shared" ref="J188:J219" si="33">D188&amp;E188</f>
        <v>WahroongaU8 Red</v>
      </c>
      <c r="K188" s="47" t="str">
        <f t="shared" ref="K188:K219" si="34">F188&amp;G188</f>
        <v>St IvesU8 Blues</v>
      </c>
      <c r="L188" s="19" t="str">
        <f t="shared" si="4"/>
        <v>WahroongaU8 Red V St IvesU8 Blues</v>
      </c>
      <c r="M188" s="19">
        <f t="shared" si="5"/>
        <v>1</v>
      </c>
      <c r="N188" s="48" t="s">
        <v>370</v>
      </c>
      <c r="O188" s="49" t="str">
        <f t="shared" ref="O188:O219" si="35">D188&amp;B188</f>
        <v>WahroongaRound 12</v>
      </c>
      <c r="P188" s="49" t="str">
        <f t="shared" ref="P188:P219" si="36">F188&amp;B188</f>
        <v>St IvesRound 12</v>
      </c>
      <c r="Q188" s="49"/>
      <c r="R188" s="49"/>
    </row>
    <row r="189" spans="1:18" ht="13.5" customHeight="1" x14ac:dyDescent="0.2">
      <c r="A189" s="43"/>
      <c r="B189" s="43" t="str">
        <f t="shared" ref="B189:B198" si="37">B188</f>
        <v>Round 12</v>
      </c>
      <c r="C189" s="44"/>
      <c r="D189" s="17" t="s">
        <v>22</v>
      </c>
      <c r="E189" s="19" t="s">
        <v>259</v>
      </c>
      <c r="F189" s="18" t="s">
        <v>28</v>
      </c>
      <c r="G189" s="19" t="s">
        <v>472</v>
      </c>
      <c r="H189" s="45" t="s">
        <v>333</v>
      </c>
      <c r="I189" s="46">
        <v>0.3888888888888889</v>
      </c>
      <c r="J189" s="47" t="str">
        <f t="shared" si="33"/>
        <v>WahroongaU8 Blue</v>
      </c>
      <c r="K189" s="47" t="str">
        <f t="shared" si="34"/>
        <v>Norths PiratesU8 Reds</v>
      </c>
      <c r="L189" s="19" t="str">
        <f t="shared" si="4"/>
        <v>WahroongaU8 Blue V Norths PiratesU8 Reds</v>
      </c>
      <c r="M189" s="19">
        <f t="shared" si="5"/>
        <v>1</v>
      </c>
      <c r="N189" s="48" t="s">
        <v>370</v>
      </c>
      <c r="O189" s="49" t="str">
        <f t="shared" si="35"/>
        <v>WahroongaRound 12</v>
      </c>
      <c r="P189" s="49" t="str">
        <f t="shared" si="36"/>
        <v>Norths PiratesRound 12</v>
      </c>
      <c r="Q189" s="49"/>
      <c r="R189" s="49"/>
    </row>
    <row r="190" spans="1:18" ht="13.5" customHeight="1" x14ac:dyDescent="0.2">
      <c r="A190" s="43"/>
      <c r="B190" s="43" t="str">
        <f t="shared" si="37"/>
        <v>Round 12</v>
      </c>
      <c r="C190" s="44"/>
      <c r="D190" s="17" t="s">
        <v>22</v>
      </c>
      <c r="E190" s="19" t="s">
        <v>256</v>
      </c>
      <c r="F190" s="18" t="s">
        <v>28</v>
      </c>
      <c r="G190" s="19" t="s">
        <v>274</v>
      </c>
      <c r="H190" s="45" t="s">
        <v>328</v>
      </c>
      <c r="I190" s="46">
        <v>0.3888888888888889</v>
      </c>
      <c r="J190" s="47" t="str">
        <f t="shared" si="33"/>
        <v>WahroongaU8 Gold</v>
      </c>
      <c r="K190" s="47" t="str">
        <f t="shared" si="34"/>
        <v>Norths PiratesU8 Black</v>
      </c>
      <c r="L190" s="19" t="str">
        <f t="shared" si="4"/>
        <v>WahroongaU8 Gold V Norths PiratesU8 Black</v>
      </c>
      <c r="M190" s="19">
        <f t="shared" si="5"/>
        <v>1</v>
      </c>
      <c r="N190" s="48" t="s">
        <v>370</v>
      </c>
      <c r="O190" s="49" t="str">
        <f t="shared" si="35"/>
        <v>WahroongaRound 12</v>
      </c>
      <c r="P190" s="49" t="str">
        <f t="shared" si="36"/>
        <v>Norths PiratesRound 12</v>
      </c>
      <c r="Q190" s="49"/>
      <c r="R190" s="49"/>
    </row>
    <row r="191" spans="1:18" ht="13.5" customHeight="1" x14ac:dyDescent="0.2">
      <c r="A191" s="43"/>
      <c r="B191" s="43" t="str">
        <f t="shared" si="37"/>
        <v>Round 12</v>
      </c>
      <c r="C191" s="44"/>
      <c r="D191" s="9" t="s">
        <v>26</v>
      </c>
      <c r="E191" s="19" t="s">
        <v>267</v>
      </c>
      <c r="F191" s="10" t="s">
        <v>10</v>
      </c>
      <c r="G191" s="19" t="s">
        <v>274</v>
      </c>
      <c r="H191" s="45" t="s">
        <v>263</v>
      </c>
      <c r="I191" s="46">
        <v>0.3888888888888889</v>
      </c>
      <c r="J191" s="47" t="str">
        <f t="shared" si="33"/>
        <v>MosmanU8 Sharks</v>
      </c>
      <c r="K191" s="47" t="str">
        <f t="shared" si="34"/>
        <v>HornsbyU8 Black</v>
      </c>
      <c r="L191" s="19" t="str">
        <f t="shared" si="4"/>
        <v>MosmanU8 Sharks V HornsbyU8 Black</v>
      </c>
      <c r="M191" s="19">
        <f t="shared" si="5"/>
        <v>1</v>
      </c>
      <c r="N191" s="48" t="s">
        <v>370</v>
      </c>
      <c r="O191" s="49" t="str">
        <f t="shared" si="35"/>
        <v>MosmanRound 12</v>
      </c>
      <c r="P191" s="49" t="str">
        <f t="shared" si="36"/>
        <v>HornsbyRound 12</v>
      </c>
      <c r="Q191" s="49"/>
      <c r="R191" s="49"/>
    </row>
    <row r="192" spans="1:18" ht="13.5" customHeight="1" x14ac:dyDescent="0.2">
      <c r="A192" s="43"/>
      <c r="B192" s="43" t="str">
        <f t="shared" si="37"/>
        <v>Round 12</v>
      </c>
      <c r="C192" s="44"/>
      <c r="D192" s="9" t="s">
        <v>26</v>
      </c>
      <c r="E192" s="19" t="s">
        <v>264</v>
      </c>
      <c r="F192" s="7" t="s">
        <v>8</v>
      </c>
      <c r="G192" s="19" t="s">
        <v>467</v>
      </c>
      <c r="H192" s="45" t="s">
        <v>266</v>
      </c>
      <c r="I192" s="46">
        <v>0.3888888888888889</v>
      </c>
      <c r="J192" s="47" t="str">
        <f t="shared" si="33"/>
        <v>MosmanU8 Dolphins</v>
      </c>
      <c r="K192" s="47" t="str">
        <f t="shared" si="34"/>
        <v>ChatswoodU8 White</v>
      </c>
      <c r="L192" s="19" t="str">
        <f t="shared" si="4"/>
        <v>MosmanU8 Dolphins V ChatswoodU8 White</v>
      </c>
      <c r="M192" s="19">
        <f t="shared" si="5"/>
        <v>1</v>
      </c>
      <c r="N192" s="48" t="s">
        <v>370</v>
      </c>
      <c r="O192" s="49" t="str">
        <f t="shared" si="35"/>
        <v>MosmanRound 12</v>
      </c>
      <c r="P192" s="49" t="str">
        <f t="shared" si="36"/>
        <v>ChatswoodRound 12</v>
      </c>
      <c r="Q192" s="49"/>
      <c r="R192" s="49"/>
    </row>
    <row r="193" spans="1:18" ht="13.5" customHeight="1" x14ac:dyDescent="0.2">
      <c r="A193" s="43"/>
      <c r="B193" s="43" t="str">
        <f t="shared" si="37"/>
        <v>Round 12</v>
      </c>
      <c r="C193" s="44"/>
      <c r="D193" s="9" t="s">
        <v>26</v>
      </c>
      <c r="E193" s="22" t="s">
        <v>270</v>
      </c>
      <c r="F193" s="7" t="s">
        <v>8</v>
      </c>
      <c r="G193" s="19" t="s">
        <v>271</v>
      </c>
      <c r="H193" s="45" t="s">
        <v>263</v>
      </c>
      <c r="I193" s="46">
        <v>0.41666666666666669</v>
      </c>
      <c r="J193" s="47" t="str">
        <f t="shared" si="33"/>
        <v>MosmanU8 Marlins</v>
      </c>
      <c r="K193" s="47" t="str">
        <f t="shared" si="34"/>
        <v>ChatswoodU8 Green</v>
      </c>
      <c r="L193" s="19" t="str">
        <f t="shared" si="4"/>
        <v>MosmanU8 Marlins V ChatswoodU8 Green</v>
      </c>
      <c r="M193" s="19">
        <f t="shared" si="5"/>
        <v>1</v>
      </c>
      <c r="N193" s="48" t="s">
        <v>370</v>
      </c>
      <c r="O193" s="49" t="str">
        <f t="shared" si="35"/>
        <v>MosmanRound 12</v>
      </c>
      <c r="P193" s="49" t="str">
        <f t="shared" si="36"/>
        <v>ChatswoodRound 12</v>
      </c>
      <c r="Q193" s="49"/>
      <c r="R193" s="49"/>
    </row>
    <row r="194" spans="1:18" ht="13.5" customHeight="1" x14ac:dyDescent="0.2">
      <c r="A194" s="43"/>
      <c r="B194" s="43" t="str">
        <f t="shared" si="37"/>
        <v>Round 12</v>
      </c>
      <c r="C194" s="44"/>
      <c r="D194" s="9" t="s">
        <v>26</v>
      </c>
      <c r="E194" s="19" t="s">
        <v>261</v>
      </c>
      <c r="F194" s="7" t="s">
        <v>8</v>
      </c>
      <c r="G194" s="19" t="s">
        <v>259</v>
      </c>
      <c r="H194" s="45" t="s">
        <v>266</v>
      </c>
      <c r="I194" s="46">
        <v>0.41666666666666669</v>
      </c>
      <c r="J194" s="47" t="str">
        <f t="shared" si="33"/>
        <v>MosmanU8 Whales</v>
      </c>
      <c r="K194" s="47" t="str">
        <f t="shared" si="34"/>
        <v>ChatswoodU8 Blue</v>
      </c>
      <c r="L194" s="19" t="str">
        <f t="shared" si="4"/>
        <v>MosmanU8 Whales V ChatswoodU8 Blue</v>
      </c>
      <c r="M194" s="19">
        <f t="shared" si="5"/>
        <v>1</v>
      </c>
      <c r="N194" s="48" t="s">
        <v>370</v>
      </c>
      <c r="O194" s="49" t="str">
        <f t="shared" si="35"/>
        <v>MosmanRound 12</v>
      </c>
      <c r="P194" s="49" t="str">
        <f t="shared" si="36"/>
        <v>ChatswoodRound 12</v>
      </c>
      <c r="Q194" s="49"/>
      <c r="R194" s="49"/>
    </row>
    <row r="195" spans="1:18" ht="13.5" customHeight="1" x14ac:dyDescent="0.2">
      <c r="A195" s="43"/>
      <c r="B195" s="43" t="str">
        <f t="shared" si="37"/>
        <v>Round 12</v>
      </c>
      <c r="C195" s="44"/>
      <c r="D195" s="9" t="s">
        <v>26</v>
      </c>
      <c r="E195" s="22" t="s">
        <v>269</v>
      </c>
      <c r="F195" s="7" t="s">
        <v>8</v>
      </c>
      <c r="G195" s="19" t="s">
        <v>256</v>
      </c>
      <c r="H195" s="45" t="s">
        <v>263</v>
      </c>
      <c r="I195" s="46">
        <v>0.4513888888888889</v>
      </c>
      <c r="J195" s="47" t="str">
        <f t="shared" si="33"/>
        <v>MosmanU8 Stingrays</v>
      </c>
      <c r="K195" s="47" t="str">
        <f t="shared" si="34"/>
        <v>ChatswoodU8 Gold</v>
      </c>
      <c r="L195" s="19" t="str">
        <f t="shared" si="4"/>
        <v>MosmanU8 Stingrays V ChatswoodU8 Gold</v>
      </c>
      <c r="M195" s="19">
        <f t="shared" si="5"/>
        <v>1</v>
      </c>
      <c r="N195" s="48" t="s">
        <v>370</v>
      </c>
      <c r="O195" s="49" t="str">
        <f t="shared" si="35"/>
        <v>MosmanRound 12</v>
      </c>
      <c r="P195" s="49" t="str">
        <f t="shared" si="36"/>
        <v>ChatswoodRound 12</v>
      </c>
      <c r="Q195" s="49"/>
      <c r="R195" s="49"/>
    </row>
    <row r="196" spans="1:18" ht="13.5" customHeight="1" x14ac:dyDescent="0.2">
      <c r="A196" s="43"/>
      <c r="B196" s="43" t="str">
        <f t="shared" si="37"/>
        <v>Round 12</v>
      </c>
      <c r="C196" s="44"/>
      <c r="D196" s="16" t="s">
        <v>24</v>
      </c>
      <c r="E196" s="19" t="s">
        <v>258</v>
      </c>
      <c r="F196" s="7" t="s">
        <v>8</v>
      </c>
      <c r="G196" s="19" t="s">
        <v>274</v>
      </c>
      <c r="H196" s="45" t="s">
        <v>506</v>
      </c>
      <c r="I196" s="46">
        <v>0.33333333333333331</v>
      </c>
      <c r="J196" s="47" t="str">
        <f t="shared" si="33"/>
        <v>Hunters HillU8 Crows</v>
      </c>
      <c r="K196" s="47" t="str">
        <f t="shared" si="34"/>
        <v>ChatswoodU8 Black</v>
      </c>
      <c r="L196" s="19" t="str">
        <f t="shared" si="4"/>
        <v>Hunters HillU8 Crows V ChatswoodU8 Black</v>
      </c>
      <c r="M196" s="19">
        <f t="shared" si="5"/>
        <v>1</v>
      </c>
      <c r="N196" s="48" t="s">
        <v>370</v>
      </c>
      <c r="O196" s="49" t="str">
        <f t="shared" si="35"/>
        <v>Hunters HillRound 12</v>
      </c>
      <c r="P196" s="49" t="str">
        <f t="shared" si="36"/>
        <v>ChatswoodRound 12</v>
      </c>
      <c r="Q196" s="49"/>
      <c r="R196" s="49"/>
    </row>
    <row r="197" spans="1:18" ht="13.5" customHeight="1" x14ac:dyDescent="0.2">
      <c r="A197" s="43"/>
      <c r="B197" s="43" t="str">
        <f t="shared" si="37"/>
        <v>Round 12</v>
      </c>
      <c r="C197" s="44"/>
      <c r="D197" s="16" t="s">
        <v>24</v>
      </c>
      <c r="E197" s="19" t="s">
        <v>471</v>
      </c>
      <c r="F197" s="11" t="s">
        <v>14</v>
      </c>
      <c r="G197" s="19" t="s">
        <v>256</v>
      </c>
      <c r="H197" s="45" t="s">
        <v>507</v>
      </c>
      <c r="I197" s="46">
        <v>0.33333333333333331</v>
      </c>
      <c r="J197" s="47" t="str">
        <f t="shared" si="33"/>
        <v>Hunters HillU8 Cockatoos</v>
      </c>
      <c r="K197" s="47" t="str">
        <f t="shared" si="34"/>
        <v>Lane CoveU8 Gold</v>
      </c>
      <c r="L197" s="19" t="str">
        <f t="shared" si="4"/>
        <v>Hunters HillU8 Cockatoos V Lane CoveU8 Gold</v>
      </c>
      <c r="M197" s="19">
        <f t="shared" si="5"/>
        <v>1</v>
      </c>
      <c r="N197" s="48" t="s">
        <v>370</v>
      </c>
      <c r="O197" s="49" t="str">
        <f t="shared" si="35"/>
        <v>Hunters HillRound 12</v>
      </c>
      <c r="P197" s="49" t="str">
        <f t="shared" si="36"/>
        <v>Lane CoveRound 12</v>
      </c>
      <c r="Q197" s="49"/>
      <c r="R197" s="49"/>
    </row>
    <row r="198" spans="1:18" ht="13.5" customHeight="1" x14ac:dyDescent="0.2">
      <c r="A198" s="43"/>
      <c r="B198" s="43" t="str">
        <f t="shared" si="37"/>
        <v>Round 12</v>
      </c>
      <c r="C198" s="44"/>
      <c r="D198" s="16" t="s">
        <v>24</v>
      </c>
      <c r="E198" s="19" t="s">
        <v>255</v>
      </c>
      <c r="F198" s="15" t="s">
        <v>18</v>
      </c>
      <c r="G198" s="19" t="s">
        <v>275</v>
      </c>
      <c r="H198" s="45" t="s">
        <v>260</v>
      </c>
      <c r="I198" s="46">
        <v>0.3611111111111111</v>
      </c>
      <c r="J198" s="47" t="str">
        <f t="shared" si="33"/>
        <v>Hunters HillU8 Magpies</v>
      </c>
      <c r="K198" s="47" t="str">
        <f t="shared" si="34"/>
        <v>RosevilleU8 Cyclones</v>
      </c>
      <c r="L198" s="19" t="str">
        <f t="shared" si="4"/>
        <v>Hunters HillU8 Magpies V RosevilleU8 Cyclones</v>
      </c>
      <c r="M198" s="19">
        <f t="shared" si="5"/>
        <v>1</v>
      </c>
      <c r="N198" s="48" t="s">
        <v>370</v>
      </c>
      <c r="O198" s="49" t="str">
        <f t="shared" si="35"/>
        <v>Hunters HillRound 12</v>
      </c>
      <c r="P198" s="49" t="str">
        <f t="shared" si="36"/>
        <v>RosevilleRound 12</v>
      </c>
      <c r="Q198" s="49"/>
      <c r="R198" s="49"/>
    </row>
    <row r="199" spans="1:18" ht="13.5" customHeight="1" x14ac:dyDescent="0.2">
      <c r="A199" s="43"/>
      <c r="B199" s="43" t="s">
        <v>206</v>
      </c>
      <c r="C199" s="44">
        <v>43324</v>
      </c>
      <c r="D199" s="108" t="s">
        <v>16</v>
      </c>
      <c r="E199" s="19" t="s">
        <v>262</v>
      </c>
      <c r="F199" s="12" t="s">
        <v>12</v>
      </c>
      <c r="G199" s="19" t="s">
        <v>467</v>
      </c>
      <c r="H199" s="45" t="s">
        <v>308</v>
      </c>
      <c r="I199" s="46">
        <v>0.3888888888888889</v>
      </c>
      <c r="J199" s="47" t="str">
        <f t="shared" si="33"/>
        <v>LindfieldU8 Stags</v>
      </c>
      <c r="K199" s="47" t="str">
        <f t="shared" si="34"/>
        <v>KWPU8 White</v>
      </c>
      <c r="L199" s="19" t="str">
        <f t="shared" si="4"/>
        <v>LindfieldU8 Stags V KWPU8 White</v>
      </c>
      <c r="M199" s="19">
        <f t="shared" si="5"/>
        <v>1</v>
      </c>
      <c r="N199" s="48" t="s">
        <v>382</v>
      </c>
      <c r="O199" s="49" t="str">
        <f t="shared" si="35"/>
        <v>LindfieldRound 12</v>
      </c>
      <c r="P199" s="49" t="str">
        <f t="shared" si="36"/>
        <v>KWPRound 12</v>
      </c>
      <c r="Q199" s="49"/>
      <c r="R199" s="49"/>
    </row>
    <row r="200" spans="1:18" ht="13.5" customHeight="1" x14ac:dyDescent="0.2">
      <c r="A200" s="43"/>
      <c r="B200" s="43" t="s">
        <v>206</v>
      </c>
      <c r="C200" s="44"/>
      <c r="D200" s="108" t="s">
        <v>16</v>
      </c>
      <c r="E200" s="19" t="s">
        <v>268</v>
      </c>
      <c r="F200" s="12" t="s">
        <v>12</v>
      </c>
      <c r="G200" s="19" t="s">
        <v>256</v>
      </c>
      <c r="H200" s="45" t="s">
        <v>344</v>
      </c>
      <c r="I200" s="46">
        <v>0.3611111111111111</v>
      </c>
      <c r="J200" s="47" t="str">
        <f t="shared" si="33"/>
        <v>LindfieldU8 Elks</v>
      </c>
      <c r="K200" s="47" t="str">
        <f t="shared" si="34"/>
        <v>KWPU8 Gold</v>
      </c>
      <c r="L200" s="19" t="str">
        <f t="shared" si="4"/>
        <v>LindfieldU8 Elks V KWPU8 Gold</v>
      </c>
      <c r="M200" s="19">
        <f t="shared" si="5"/>
        <v>1</v>
      </c>
      <c r="N200" s="48" t="s">
        <v>382</v>
      </c>
      <c r="O200" s="49" t="str">
        <f t="shared" si="35"/>
        <v>LindfieldRound 12</v>
      </c>
      <c r="P200" s="49" t="str">
        <f t="shared" si="36"/>
        <v>KWPRound 12</v>
      </c>
      <c r="Q200" s="49"/>
      <c r="R200" s="49"/>
    </row>
    <row r="201" spans="1:18" ht="13.5" customHeight="1" x14ac:dyDescent="0.2">
      <c r="A201" s="43"/>
      <c r="B201" s="43" t="s">
        <v>206</v>
      </c>
      <c r="C201" s="44"/>
      <c r="D201" s="108" t="s">
        <v>16</v>
      </c>
      <c r="E201" s="19" t="s">
        <v>469</v>
      </c>
      <c r="F201" s="12" t="s">
        <v>12</v>
      </c>
      <c r="G201" s="19" t="s">
        <v>259</v>
      </c>
      <c r="H201" s="45" t="s">
        <v>308</v>
      </c>
      <c r="I201" s="46">
        <v>0.3611111111111111</v>
      </c>
      <c r="J201" s="47" t="str">
        <f t="shared" si="33"/>
        <v>LindfieldU8 Highlanders</v>
      </c>
      <c r="K201" s="47" t="str">
        <f t="shared" si="34"/>
        <v>KWPU8 Blue</v>
      </c>
      <c r="L201" s="19" t="str">
        <f t="shared" si="4"/>
        <v>LindfieldU8 Highlanders V KWPU8 Blue</v>
      </c>
      <c r="M201" s="19">
        <f t="shared" si="5"/>
        <v>1</v>
      </c>
      <c r="N201" s="48" t="s">
        <v>382</v>
      </c>
      <c r="O201" s="49" t="str">
        <f t="shared" si="35"/>
        <v>LindfieldRound 12</v>
      </c>
      <c r="P201" s="49" t="str">
        <f t="shared" si="36"/>
        <v>KWPRound 12</v>
      </c>
      <c r="Q201" s="49"/>
      <c r="R201" s="49"/>
    </row>
    <row r="202" spans="1:18" ht="13.5" customHeight="1" x14ac:dyDescent="0.2">
      <c r="A202" s="43"/>
      <c r="B202" s="43" t="s">
        <v>206</v>
      </c>
      <c r="C202" s="44"/>
      <c r="D202" s="108" t="s">
        <v>16</v>
      </c>
      <c r="E202" s="19" t="s">
        <v>265</v>
      </c>
      <c r="F202" s="12" t="s">
        <v>12</v>
      </c>
      <c r="G202" s="19" t="s">
        <v>274</v>
      </c>
      <c r="H202" s="45" t="s">
        <v>343</v>
      </c>
      <c r="I202" s="46">
        <v>0.3611111111111111</v>
      </c>
      <c r="J202" s="47" t="str">
        <f t="shared" si="33"/>
        <v>LindfieldU8 Bucks</v>
      </c>
      <c r="K202" s="47" t="str">
        <f t="shared" si="34"/>
        <v>KWPU8 Black</v>
      </c>
      <c r="L202" s="19" t="str">
        <f t="shared" si="4"/>
        <v>LindfieldU8 Bucks V KWPU8 Black</v>
      </c>
      <c r="M202" s="19">
        <f t="shared" si="5"/>
        <v>1</v>
      </c>
      <c r="N202" s="48" t="s">
        <v>382</v>
      </c>
      <c r="O202" s="49" t="str">
        <f t="shared" si="35"/>
        <v>LindfieldRound 12</v>
      </c>
      <c r="P202" s="49" t="str">
        <f t="shared" si="36"/>
        <v>KWPRound 12</v>
      </c>
      <c r="Q202" s="49"/>
      <c r="R202" s="49"/>
    </row>
    <row r="203" spans="1:18" ht="13.5" customHeight="1" x14ac:dyDescent="0.2">
      <c r="A203" s="43"/>
      <c r="B203" s="43" t="s">
        <v>206</v>
      </c>
      <c r="C203" s="44" t="s">
        <v>241</v>
      </c>
      <c r="D203" s="11" t="s">
        <v>14</v>
      </c>
      <c r="E203" s="19" t="s">
        <v>259</v>
      </c>
      <c r="F203" s="11" t="s">
        <v>14</v>
      </c>
      <c r="G203" s="19" t="s">
        <v>241</v>
      </c>
      <c r="H203" s="45"/>
      <c r="I203" s="46"/>
      <c r="J203" s="47" t="str">
        <f t="shared" si="33"/>
        <v>Lane CoveU8 Blue</v>
      </c>
      <c r="K203" s="47" t="str">
        <f t="shared" si="34"/>
        <v>Lane CoveBYE</v>
      </c>
      <c r="L203" s="19" t="str">
        <f t="shared" si="4"/>
        <v>Lane CoveU8 Blue V Lane CoveBYE</v>
      </c>
      <c r="M203" s="19">
        <f t="shared" si="5"/>
        <v>1</v>
      </c>
      <c r="N203" s="48" t="s">
        <v>241</v>
      </c>
      <c r="O203" s="49" t="str">
        <f t="shared" si="35"/>
        <v>Lane CoveRound 12</v>
      </c>
      <c r="P203" s="49" t="str">
        <f t="shared" si="36"/>
        <v>Lane CoveRound 12</v>
      </c>
      <c r="Q203" s="49"/>
      <c r="R203" s="49"/>
    </row>
    <row r="204" spans="1:18" ht="13.5" customHeight="1" x14ac:dyDescent="0.2">
      <c r="A204" s="43" t="s">
        <v>207</v>
      </c>
      <c r="B204" s="43" t="str">
        <f>A204</f>
        <v>Round 13</v>
      </c>
      <c r="C204" s="44">
        <v>43330</v>
      </c>
      <c r="D204" s="16" t="s">
        <v>24</v>
      </c>
      <c r="E204" s="19" t="s">
        <v>258</v>
      </c>
      <c r="F204" s="18" t="s">
        <v>28</v>
      </c>
      <c r="G204" s="19" t="s">
        <v>274</v>
      </c>
      <c r="H204" s="45" t="s">
        <v>260</v>
      </c>
      <c r="I204" s="46">
        <v>0.3611111111111111</v>
      </c>
      <c r="J204" s="47" t="str">
        <f t="shared" si="33"/>
        <v>Hunters HillU8 Crows</v>
      </c>
      <c r="K204" s="47" t="str">
        <f t="shared" si="34"/>
        <v>Norths PiratesU8 Black</v>
      </c>
      <c r="L204" s="19" t="str">
        <f t="shared" si="4"/>
        <v>Hunters HillU8 Crows V Norths PiratesU8 Black</v>
      </c>
      <c r="M204" s="19">
        <f t="shared" si="5"/>
        <v>1</v>
      </c>
      <c r="N204" s="48" t="s">
        <v>370</v>
      </c>
      <c r="O204" s="49" t="str">
        <f t="shared" si="35"/>
        <v>Hunters HillRound 13</v>
      </c>
      <c r="P204" s="49" t="str">
        <f t="shared" si="36"/>
        <v>Norths PiratesRound 13</v>
      </c>
      <c r="Q204" s="49"/>
      <c r="R204" s="49"/>
    </row>
    <row r="205" spans="1:18" ht="13.5" customHeight="1" x14ac:dyDescent="0.2">
      <c r="A205" s="43"/>
      <c r="B205" s="43" t="str">
        <f t="shared" ref="B205:B219" si="38">B204</f>
        <v>Round 13</v>
      </c>
      <c r="C205" s="44"/>
      <c r="D205" s="16" t="s">
        <v>24</v>
      </c>
      <c r="E205" s="19" t="s">
        <v>471</v>
      </c>
      <c r="F205" s="9" t="s">
        <v>26</v>
      </c>
      <c r="G205" s="19" t="s">
        <v>264</v>
      </c>
      <c r="H205" s="45" t="s">
        <v>506</v>
      </c>
      <c r="I205" s="46">
        <v>0.3611111111111111</v>
      </c>
      <c r="J205" s="47" t="str">
        <f t="shared" si="33"/>
        <v>Hunters HillU8 Cockatoos</v>
      </c>
      <c r="K205" s="47" t="str">
        <f t="shared" si="34"/>
        <v>MosmanU8 Dolphins</v>
      </c>
      <c r="L205" s="19" t="str">
        <f t="shared" si="4"/>
        <v>Hunters HillU8 Cockatoos V MosmanU8 Dolphins</v>
      </c>
      <c r="M205" s="19">
        <f t="shared" si="5"/>
        <v>1</v>
      </c>
      <c r="N205" s="48" t="s">
        <v>370</v>
      </c>
      <c r="O205" s="49" t="str">
        <f t="shared" si="35"/>
        <v>Hunters HillRound 13</v>
      </c>
      <c r="P205" s="49" t="str">
        <f t="shared" si="36"/>
        <v>MosmanRound 13</v>
      </c>
      <c r="Q205" s="49"/>
      <c r="R205" s="49"/>
    </row>
    <row r="206" spans="1:18" ht="13.5" customHeight="1" x14ac:dyDescent="0.2">
      <c r="A206" s="43"/>
      <c r="B206" s="43" t="str">
        <f t="shared" si="38"/>
        <v>Round 13</v>
      </c>
      <c r="C206" s="44"/>
      <c r="D206" s="16" t="s">
        <v>24</v>
      </c>
      <c r="E206" s="19" t="s">
        <v>255</v>
      </c>
      <c r="F206" s="9" t="s">
        <v>26</v>
      </c>
      <c r="G206" s="22" t="s">
        <v>270</v>
      </c>
      <c r="H206" s="45" t="s">
        <v>507</v>
      </c>
      <c r="I206" s="46">
        <v>0.3611111111111111</v>
      </c>
      <c r="J206" s="47" t="str">
        <f t="shared" si="33"/>
        <v>Hunters HillU8 Magpies</v>
      </c>
      <c r="K206" s="47" t="str">
        <f t="shared" si="34"/>
        <v>MosmanU8 Marlins</v>
      </c>
      <c r="L206" s="19" t="str">
        <f t="shared" si="4"/>
        <v>Hunters HillU8 Magpies V MosmanU8 Marlins</v>
      </c>
      <c r="M206" s="19">
        <f t="shared" si="5"/>
        <v>1</v>
      </c>
      <c r="N206" s="48" t="s">
        <v>370</v>
      </c>
      <c r="O206" s="49" t="str">
        <f t="shared" si="35"/>
        <v>Hunters HillRound 13</v>
      </c>
      <c r="P206" s="49" t="str">
        <f t="shared" si="36"/>
        <v>MosmanRound 13</v>
      </c>
      <c r="Q206" s="49"/>
      <c r="R206" s="49"/>
    </row>
    <row r="207" spans="1:18" ht="13.5" customHeight="1" x14ac:dyDescent="0.2">
      <c r="A207" s="43"/>
      <c r="B207" s="43" t="str">
        <f t="shared" si="38"/>
        <v>Round 13</v>
      </c>
      <c r="C207" s="44"/>
      <c r="D207" s="14" t="s">
        <v>16</v>
      </c>
      <c r="E207" s="19" t="s">
        <v>469</v>
      </c>
      <c r="F207" s="17" t="s">
        <v>22</v>
      </c>
      <c r="G207" s="19" t="s">
        <v>272</v>
      </c>
      <c r="H207" s="45" t="s">
        <v>308</v>
      </c>
      <c r="I207" s="46">
        <v>0.3888888888888889</v>
      </c>
      <c r="J207" s="47" t="str">
        <f t="shared" si="33"/>
        <v>LindfieldU8 Highlanders</v>
      </c>
      <c r="K207" s="47" t="str">
        <f t="shared" si="34"/>
        <v>WahroongaU8 Red</v>
      </c>
      <c r="L207" s="19" t="str">
        <f t="shared" si="4"/>
        <v>LindfieldU8 Highlanders V WahroongaU8 Red</v>
      </c>
      <c r="M207" s="19">
        <f t="shared" si="5"/>
        <v>1</v>
      </c>
      <c r="N207" s="48" t="s">
        <v>370</v>
      </c>
      <c r="O207" s="49" t="str">
        <f t="shared" si="35"/>
        <v>LindfieldRound 13</v>
      </c>
      <c r="P207" s="49" t="str">
        <f t="shared" si="36"/>
        <v>WahroongaRound 13</v>
      </c>
      <c r="Q207" s="49"/>
      <c r="R207" s="49"/>
    </row>
    <row r="208" spans="1:18" ht="13.5" customHeight="1" x14ac:dyDescent="0.2">
      <c r="A208" s="43"/>
      <c r="B208" s="43" t="str">
        <f t="shared" si="38"/>
        <v>Round 13</v>
      </c>
      <c r="C208" s="44"/>
      <c r="D208" s="14" t="s">
        <v>16</v>
      </c>
      <c r="E208" s="19" t="s">
        <v>268</v>
      </c>
      <c r="F208" s="17" t="s">
        <v>22</v>
      </c>
      <c r="G208" s="19" t="s">
        <v>259</v>
      </c>
      <c r="H208" s="45" t="s">
        <v>344</v>
      </c>
      <c r="I208" s="46">
        <v>0.3611111111111111</v>
      </c>
      <c r="J208" s="47" t="str">
        <f t="shared" si="33"/>
        <v>LindfieldU8 Elks</v>
      </c>
      <c r="K208" s="47" t="str">
        <f t="shared" si="34"/>
        <v>WahroongaU8 Blue</v>
      </c>
      <c r="L208" s="19" t="str">
        <f t="shared" si="4"/>
        <v>LindfieldU8 Elks V WahroongaU8 Blue</v>
      </c>
      <c r="M208" s="19">
        <f t="shared" si="5"/>
        <v>1</v>
      </c>
      <c r="N208" s="48" t="s">
        <v>370</v>
      </c>
      <c r="O208" s="49" t="str">
        <f t="shared" si="35"/>
        <v>LindfieldRound 13</v>
      </c>
      <c r="P208" s="49" t="str">
        <f t="shared" si="36"/>
        <v>WahroongaRound 13</v>
      </c>
      <c r="Q208" s="49"/>
      <c r="R208" s="49"/>
    </row>
    <row r="209" spans="1:19" ht="13.5" customHeight="1" x14ac:dyDescent="0.2">
      <c r="A209" s="43"/>
      <c r="B209" s="43" t="str">
        <f t="shared" si="38"/>
        <v>Round 13</v>
      </c>
      <c r="C209" s="44"/>
      <c r="D209" s="14" t="s">
        <v>16</v>
      </c>
      <c r="E209" s="19" t="s">
        <v>262</v>
      </c>
      <c r="F209" s="7" t="s">
        <v>8</v>
      </c>
      <c r="G209" s="19" t="s">
        <v>271</v>
      </c>
      <c r="H209" s="45" t="s">
        <v>308</v>
      </c>
      <c r="I209" s="46">
        <v>0.3611111111111111</v>
      </c>
      <c r="J209" s="47" t="str">
        <f t="shared" si="33"/>
        <v>LindfieldU8 Stags</v>
      </c>
      <c r="K209" s="47" t="str">
        <f t="shared" si="34"/>
        <v>ChatswoodU8 Green</v>
      </c>
      <c r="L209" s="19" t="str">
        <f t="shared" si="4"/>
        <v>LindfieldU8 Stags V ChatswoodU8 Green</v>
      </c>
      <c r="M209" s="19">
        <f t="shared" si="5"/>
        <v>1</v>
      </c>
      <c r="N209" s="48" t="s">
        <v>370</v>
      </c>
      <c r="O209" s="49" t="str">
        <f t="shared" si="35"/>
        <v>LindfieldRound 13</v>
      </c>
      <c r="P209" s="49" t="str">
        <f t="shared" si="36"/>
        <v>ChatswoodRound 13</v>
      </c>
      <c r="Q209" s="49"/>
      <c r="R209" s="49"/>
      <c r="S209" s="19"/>
    </row>
    <row r="210" spans="1:19" ht="13.5" customHeight="1" x14ac:dyDescent="0.2">
      <c r="A210" s="43"/>
      <c r="B210" s="43" t="str">
        <f t="shared" si="38"/>
        <v>Round 13</v>
      </c>
      <c r="C210" s="44"/>
      <c r="D210" s="14" t="s">
        <v>16</v>
      </c>
      <c r="E210" s="19" t="s">
        <v>265</v>
      </c>
      <c r="F210" s="7" t="s">
        <v>8</v>
      </c>
      <c r="G210" s="19" t="s">
        <v>259</v>
      </c>
      <c r="H210" s="45" t="s">
        <v>343</v>
      </c>
      <c r="I210" s="46">
        <v>0.3611111111111111</v>
      </c>
      <c r="J210" s="47" t="str">
        <f t="shared" si="33"/>
        <v>LindfieldU8 Bucks</v>
      </c>
      <c r="K210" s="47" t="str">
        <f t="shared" si="34"/>
        <v>ChatswoodU8 Blue</v>
      </c>
      <c r="L210" s="19" t="str">
        <f t="shared" si="4"/>
        <v>LindfieldU8 Bucks V ChatswoodU8 Blue</v>
      </c>
      <c r="M210" s="19">
        <f t="shared" si="5"/>
        <v>1</v>
      </c>
      <c r="N210" s="48" t="s">
        <v>370</v>
      </c>
      <c r="O210" s="49" t="str">
        <f t="shared" si="35"/>
        <v>LindfieldRound 13</v>
      </c>
      <c r="P210" s="49" t="str">
        <f t="shared" si="36"/>
        <v>ChatswoodRound 13</v>
      </c>
      <c r="Q210" s="49"/>
      <c r="R210" s="49"/>
      <c r="S210" s="19"/>
    </row>
    <row r="211" spans="1:19" ht="13.5" customHeight="1" x14ac:dyDescent="0.2">
      <c r="A211" s="43"/>
      <c r="B211" s="43" t="str">
        <f t="shared" si="38"/>
        <v>Round 13</v>
      </c>
      <c r="C211" s="44"/>
      <c r="D211" s="9" t="s">
        <v>26</v>
      </c>
      <c r="E211" s="19" t="s">
        <v>267</v>
      </c>
      <c r="F211" s="7" t="s">
        <v>8</v>
      </c>
      <c r="G211" s="19" t="s">
        <v>274</v>
      </c>
      <c r="H211" s="45" t="s">
        <v>263</v>
      </c>
      <c r="I211" s="46">
        <v>0.3611111111111111</v>
      </c>
      <c r="J211" s="47" t="str">
        <f t="shared" si="33"/>
        <v>MosmanU8 Sharks</v>
      </c>
      <c r="K211" s="47" t="str">
        <f t="shared" si="34"/>
        <v>ChatswoodU8 Black</v>
      </c>
      <c r="L211" s="19" t="str">
        <f t="shared" si="4"/>
        <v>MosmanU8 Sharks V ChatswoodU8 Black</v>
      </c>
      <c r="M211" s="19">
        <f t="shared" si="5"/>
        <v>1</v>
      </c>
      <c r="N211" s="48" t="s">
        <v>370</v>
      </c>
      <c r="O211" s="49" t="str">
        <f t="shared" si="35"/>
        <v>MosmanRound 13</v>
      </c>
      <c r="P211" s="49" t="str">
        <f t="shared" si="36"/>
        <v>ChatswoodRound 13</v>
      </c>
      <c r="Q211" s="49"/>
      <c r="R211" s="49"/>
      <c r="S211" s="19"/>
    </row>
    <row r="212" spans="1:19" ht="13.5" customHeight="1" x14ac:dyDescent="0.2">
      <c r="A212" s="43"/>
      <c r="B212" s="43" t="str">
        <f t="shared" si="38"/>
        <v>Round 13</v>
      </c>
      <c r="C212" s="44"/>
      <c r="D212" s="9" t="s">
        <v>26</v>
      </c>
      <c r="E212" s="19" t="s">
        <v>261</v>
      </c>
      <c r="F212" s="7" t="s">
        <v>8</v>
      </c>
      <c r="G212" s="19" t="s">
        <v>256</v>
      </c>
      <c r="H212" s="45" t="s">
        <v>266</v>
      </c>
      <c r="I212" s="46">
        <v>0.3611111111111111</v>
      </c>
      <c r="J212" s="47" t="str">
        <f t="shared" si="33"/>
        <v>MosmanU8 Whales</v>
      </c>
      <c r="K212" s="47" t="str">
        <f t="shared" si="34"/>
        <v>ChatswoodU8 Gold</v>
      </c>
      <c r="L212" s="19" t="str">
        <f t="shared" si="4"/>
        <v>MosmanU8 Whales V ChatswoodU8 Gold</v>
      </c>
      <c r="M212" s="19">
        <f t="shared" si="5"/>
        <v>1</v>
      </c>
      <c r="N212" s="48" t="s">
        <v>370</v>
      </c>
      <c r="O212" s="49" t="str">
        <f t="shared" si="35"/>
        <v>MosmanRound 13</v>
      </c>
      <c r="P212" s="49" t="str">
        <f t="shared" si="36"/>
        <v>ChatswoodRound 13</v>
      </c>
      <c r="Q212" s="49"/>
      <c r="R212" s="49"/>
      <c r="S212" s="19"/>
    </row>
    <row r="213" spans="1:19" ht="13.5" customHeight="1" x14ac:dyDescent="0.2">
      <c r="A213" s="43"/>
      <c r="B213" s="43" t="str">
        <f t="shared" si="38"/>
        <v>Round 13</v>
      </c>
      <c r="C213" s="44"/>
      <c r="D213" s="15" t="s">
        <v>18</v>
      </c>
      <c r="E213" s="19" t="s">
        <v>275</v>
      </c>
      <c r="F213" s="7" t="s">
        <v>8</v>
      </c>
      <c r="G213" s="19" t="s">
        <v>467</v>
      </c>
      <c r="H213" s="45" t="s">
        <v>276</v>
      </c>
      <c r="I213" s="46">
        <v>0.3611111111111111</v>
      </c>
      <c r="J213" s="47" t="str">
        <f t="shared" si="33"/>
        <v>RosevilleU8 Cyclones</v>
      </c>
      <c r="K213" s="47" t="str">
        <f t="shared" si="34"/>
        <v>ChatswoodU8 White</v>
      </c>
      <c r="L213" s="19" t="str">
        <f t="shared" si="4"/>
        <v>RosevilleU8 Cyclones V ChatswoodU8 White</v>
      </c>
      <c r="M213" s="19">
        <f t="shared" si="5"/>
        <v>1</v>
      </c>
      <c r="N213" s="48" t="s">
        <v>370</v>
      </c>
      <c r="O213" s="49" t="str">
        <f t="shared" si="35"/>
        <v>RosevilleRound 13</v>
      </c>
      <c r="P213" s="49" t="str">
        <f t="shared" si="36"/>
        <v>ChatswoodRound 13</v>
      </c>
      <c r="Q213" s="49"/>
      <c r="R213" s="49"/>
      <c r="S213" s="19"/>
    </row>
    <row r="214" spans="1:19" ht="13.5" customHeight="1" x14ac:dyDescent="0.2">
      <c r="A214" s="43"/>
      <c r="B214" s="43" t="str">
        <f t="shared" si="38"/>
        <v>Round 13</v>
      </c>
      <c r="C214" s="44"/>
      <c r="D214" s="13" t="s">
        <v>20</v>
      </c>
      <c r="E214" s="19" t="s">
        <v>470</v>
      </c>
      <c r="F214" s="9" t="s">
        <v>26</v>
      </c>
      <c r="G214" s="22" t="s">
        <v>269</v>
      </c>
      <c r="H214" s="45" t="s">
        <v>327</v>
      </c>
      <c r="I214" s="46">
        <v>0.3611111111111111</v>
      </c>
      <c r="J214" s="47" t="str">
        <f t="shared" si="33"/>
        <v>St IvesU8 Blues</v>
      </c>
      <c r="K214" s="47" t="str">
        <f t="shared" si="34"/>
        <v>MosmanU8 Stingrays</v>
      </c>
      <c r="L214" s="19" t="str">
        <f t="shared" si="4"/>
        <v>St IvesU8 Blues V MosmanU8 Stingrays</v>
      </c>
      <c r="M214" s="19">
        <f t="shared" si="5"/>
        <v>1</v>
      </c>
      <c r="N214" s="48" t="s">
        <v>370</v>
      </c>
      <c r="O214" s="49" t="str">
        <f t="shared" si="35"/>
        <v>St IvesRound 13</v>
      </c>
      <c r="P214" s="49" t="str">
        <f t="shared" si="36"/>
        <v>MosmanRound 13</v>
      </c>
      <c r="Q214" s="49"/>
      <c r="R214" s="49"/>
      <c r="S214" s="19"/>
    </row>
    <row r="215" spans="1:19" ht="13.5" customHeight="1" x14ac:dyDescent="0.2">
      <c r="A215" s="43"/>
      <c r="B215" s="43" t="str">
        <f t="shared" si="38"/>
        <v>Round 13</v>
      </c>
      <c r="C215" s="44">
        <v>43331</v>
      </c>
      <c r="D215" s="11" t="s">
        <v>14</v>
      </c>
      <c r="E215" s="19" t="s">
        <v>256</v>
      </c>
      <c r="F215" s="12" t="s">
        <v>12</v>
      </c>
      <c r="G215" s="19" t="s">
        <v>259</v>
      </c>
      <c r="H215" s="45" t="s">
        <v>325</v>
      </c>
      <c r="I215" s="46">
        <v>0.40277777777777779</v>
      </c>
      <c r="J215" s="47" t="str">
        <f t="shared" si="33"/>
        <v>Lane CoveU8 Gold</v>
      </c>
      <c r="K215" s="47" t="str">
        <f t="shared" si="34"/>
        <v>KWPU8 Blue</v>
      </c>
      <c r="L215" s="19" t="str">
        <f t="shared" si="4"/>
        <v>Lane CoveU8 Gold V KWPU8 Blue</v>
      </c>
      <c r="M215" s="19">
        <f t="shared" si="5"/>
        <v>1</v>
      </c>
      <c r="N215" s="48" t="s">
        <v>382</v>
      </c>
      <c r="O215" s="49" t="str">
        <f t="shared" si="35"/>
        <v>Lane CoveRound 13</v>
      </c>
      <c r="P215" s="49" t="str">
        <f t="shared" si="36"/>
        <v>KWPRound 13</v>
      </c>
      <c r="Q215" s="49"/>
      <c r="R215" s="49"/>
      <c r="S215" s="19"/>
    </row>
    <row r="216" spans="1:19" ht="13.5" customHeight="1" x14ac:dyDescent="0.2">
      <c r="A216" s="43"/>
      <c r="B216" s="43" t="str">
        <f t="shared" si="38"/>
        <v>Round 13</v>
      </c>
      <c r="C216" s="44"/>
      <c r="D216" s="11" t="s">
        <v>14</v>
      </c>
      <c r="E216" s="19" t="s">
        <v>259</v>
      </c>
      <c r="F216" s="12" t="s">
        <v>12</v>
      </c>
      <c r="G216" s="19" t="s">
        <v>256</v>
      </c>
      <c r="H216" s="45" t="s">
        <v>326</v>
      </c>
      <c r="I216" s="46">
        <v>0.40277777777777779</v>
      </c>
      <c r="J216" s="47" t="str">
        <f t="shared" si="33"/>
        <v>Lane CoveU8 Blue</v>
      </c>
      <c r="K216" s="47" t="str">
        <f t="shared" si="34"/>
        <v>KWPU8 Gold</v>
      </c>
      <c r="L216" s="19" t="str">
        <f t="shared" si="4"/>
        <v>Lane CoveU8 Blue V KWPU8 Gold</v>
      </c>
      <c r="M216" s="19">
        <f t="shared" si="5"/>
        <v>1</v>
      </c>
      <c r="N216" s="48" t="s">
        <v>382</v>
      </c>
      <c r="O216" s="49" t="str">
        <f t="shared" si="35"/>
        <v>Lane CoveRound 13</v>
      </c>
      <c r="P216" s="49" t="str">
        <f t="shared" si="36"/>
        <v>KWPRound 13</v>
      </c>
      <c r="Q216" s="49"/>
      <c r="R216" s="49"/>
      <c r="S216" s="19"/>
    </row>
    <row r="217" spans="1:19" ht="13.5" customHeight="1" x14ac:dyDescent="0.2">
      <c r="A217" s="43"/>
      <c r="B217" s="43" t="str">
        <f t="shared" si="38"/>
        <v>Round 13</v>
      </c>
      <c r="C217" s="44"/>
      <c r="D217" s="12" t="s">
        <v>12</v>
      </c>
      <c r="E217" s="19" t="s">
        <v>274</v>
      </c>
      <c r="F217" s="17" t="s">
        <v>22</v>
      </c>
      <c r="G217" s="19" t="s">
        <v>256</v>
      </c>
      <c r="H217" s="45" t="s">
        <v>330</v>
      </c>
      <c r="I217" s="46">
        <v>0.3888888888888889</v>
      </c>
      <c r="J217" s="47" t="str">
        <f t="shared" si="33"/>
        <v>KWPU8 Black</v>
      </c>
      <c r="K217" s="47" t="str">
        <f t="shared" si="34"/>
        <v>WahroongaU8 Gold</v>
      </c>
      <c r="L217" s="19" t="str">
        <f t="shared" si="4"/>
        <v>KWPU8 Black V WahroongaU8 Gold</v>
      </c>
      <c r="M217" s="19">
        <f t="shared" si="5"/>
        <v>1</v>
      </c>
      <c r="N217" s="48" t="s">
        <v>382</v>
      </c>
      <c r="O217" s="49" t="str">
        <f t="shared" si="35"/>
        <v>KWPRound 13</v>
      </c>
      <c r="P217" s="49" t="str">
        <f t="shared" si="36"/>
        <v>WahroongaRound 13</v>
      </c>
      <c r="Q217" s="49"/>
      <c r="R217" s="49"/>
      <c r="S217" s="19"/>
    </row>
    <row r="218" spans="1:19" ht="13.5" customHeight="1" x14ac:dyDescent="0.2">
      <c r="A218" s="43"/>
      <c r="B218" s="43" t="str">
        <f t="shared" si="38"/>
        <v>Round 13</v>
      </c>
      <c r="C218" s="44"/>
      <c r="D218" s="10" t="s">
        <v>10</v>
      </c>
      <c r="E218" s="19" t="s">
        <v>274</v>
      </c>
      <c r="F218" s="12" t="s">
        <v>12</v>
      </c>
      <c r="G218" s="19" t="s">
        <v>467</v>
      </c>
      <c r="H218" s="45" t="s">
        <v>324</v>
      </c>
      <c r="I218" s="46">
        <v>0.3611111111111111</v>
      </c>
      <c r="J218" s="47" t="str">
        <f t="shared" si="33"/>
        <v>HornsbyU8 Black</v>
      </c>
      <c r="K218" s="47" t="str">
        <f t="shared" si="34"/>
        <v>KWPU8 White</v>
      </c>
      <c r="L218" s="19" t="str">
        <f t="shared" si="4"/>
        <v>HornsbyU8 Black V KWPU8 White</v>
      </c>
      <c r="M218" s="19">
        <f t="shared" si="5"/>
        <v>1</v>
      </c>
      <c r="N218" s="48" t="s">
        <v>382</v>
      </c>
      <c r="O218" s="49" t="str">
        <f t="shared" si="35"/>
        <v>HornsbyRound 13</v>
      </c>
      <c r="P218" s="49" t="str">
        <f t="shared" si="36"/>
        <v>KWPRound 13</v>
      </c>
      <c r="Q218" s="49"/>
      <c r="R218" s="49"/>
      <c r="S218" s="19"/>
    </row>
    <row r="219" spans="1:19" ht="13.5" customHeight="1" x14ac:dyDescent="0.2">
      <c r="A219" s="43"/>
      <c r="B219" s="43" t="str">
        <f t="shared" si="38"/>
        <v>Round 13</v>
      </c>
      <c r="C219" s="45" t="s">
        <v>241</v>
      </c>
      <c r="D219" s="18" t="s">
        <v>28</v>
      </c>
      <c r="E219" s="19" t="s">
        <v>472</v>
      </c>
      <c r="F219" s="18" t="s">
        <v>28</v>
      </c>
      <c r="G219" s="19" t="s">
        <v>241</v>
      </c>
      <c r="H219" s="45"/>
      <c r="I219" s="45"/>
      <c r="J219" s="47" t="str">
        <f t="shared" si="33"/>
        <v>Norths PiratesU8 Reds</v>
      </c>
      <c r="K219" s="47" t="str">
        <f t="shared" si="34"/>
        <v>Norths PiratesBYE</v>
      </c>
      <c r="L219" s="19" t="str">
        <f t="shared" si="4"/>
        <v>Norths PiratesU8 Reds V Norths PiratesBYE</v>
      </c>
      <c r="M219" s="19">
        <f t="shared" si="5"/>
        <v>1</v>
      </c>
      <c r="N219" s="22" t="s">
        <v>241</v>
      </c>
      <c r="O219" s="49" t="str">
        <f t="shared" si="35"/>
        <v>Norths PiratesRound 13</v>
      </c>
      <c r="P219" s="49" t="str">
        <f t="shared" si="36"/>
        <v>Norths PiratesRound 13</v>
      </c>
      <c r="Q219" s="49"/>
      <c r="R219" s="22"/>
      <c r="S219" s="22"/>
    </row>
    <row r="220" spans="1:19" ht="13.5" customHeight="1" x14ac:dyDescent="0.2">
      <c r="A220" s="43" t="s">
        <v>354</v>
      </c>
      <c r="B220" s="43" t="str">
        <f>A220</f>
        <v>Round 14</v>
      </c>
      <c r="C220" s="44">
        <f>C204+7</f>
        <v>43337</v>
      </c>
      <c r="D220" s="9" t="s">
        <v>26</v>
      </c>
      <c r="E220" s="19" t="s">
        <v>267</v>
      </c>
      <c r="F220" s="11" t="s">
        <v>14</v>
      </c>
      <c r="G220" s="19" t="s">
        <v>259</v>
      </c>
      <c r="H220" s="45" t="s">
        <v>266</v>
      </c>
      <c r="I220" s="46">
        <v>0.41666666666666669</v>
      </c>
      <c r="J220" s="47" t="e">
        <f t="shared" ref="J220:K220" si="39">#REF!&amp;#REF!</f>
        <v>#REF!</v>
      </c>
      <c r="K220" s="47" t="e">
        <f t="shared" si="39"/>
        <v>#REF!</v>
      </c>
      <c r="L220" s="19" t="e">
        <f t="shared" si="4"/>
        <v>#REF!</v>
      </c>
      <c r="M220" s="19">
        <f t="shared" si="5"/>
        <v>0</v>
      </c>
      <c r="N220" s="48" t="s">
        <v>370</v>
      </c>
      <c r="O220" s="49" t="e">
        <f t="shared" ref="O220:O235" si="40">#REF!&amp;B220</f>
        <v>#REF!</v>
      </c>
      <c r="P220" s="49" t="e">
        <f t="shared" ref="P220:P235" si="41">#REF!&amp;B220</f>
        <v>#REF!</v>
      </c>
      <c r="Q220" s="49"/>
      <c r="R220" s="49"/>
      <c r="S220" s="19"/>
    </row>
    <row r="221" spans="1:19" ht="13.5" customHeight="1" x14ac:dyDescent="0.2">
      <c r="A221" s="43"/>
      <c r="B221" s="43" t="str">
        <f t="shared" ref="B221:B235" si="42">B220</f>
        <v>Round 14</v>
      </c>
      <c r="C221" s="44"/>
      <c r="D221" s="9" t="s">
        <v>26</v>
      </c>
      <c r="E221" s="19" t="s">
        <v>264</v>
      </c>
      <c r="F221" s="11" t="s">
        <v>14</v>
      </c>
      <c r="G221" s="19" t="s">
        <v>256</v>
      </c>
      <c r="H221" s="45" t="s">
        <v>263</v>
      </c>
      <c r="I221" s="46">
        <v>0.3888888888888889</v>
      </c>
      <c r="J221" s="47" t="e">
        <f t="shared" ref="J221:K221" si="43">#REF!&amp;#REF!</f>
        <v>#REF!</v>
      </c>
      <c r="K221" s="47" t="e">
        <f t="shared" si="43"/>
        <v>#REF!</v>
      </c>
      <c r="L221" s="19" t="e">
        <f t="shared" si="4"/>
        <v>#REF!</v>
      </c>
      <c r="M221" s="19">
        <f t="shared" si="5"/>
        <v>0</v>
      </c>
      <c r="N221" s="48" t="s">
        <v>370</v>
      </c>
      <c r="O221" s="49" t="e">
        <f t="shared" si="40"/>
        <v>#REF!</v>
      </c>
      <c r="P221" s="49" t="e">
        <f t="shared" si="41"/>
        <v>#REF!</v>
      </c>
      <c r="Q221" s="49"/>
      <c r="R221" s="49"/>
      <c r="S221" s="19"/>
    </row>
    <row r="222" spans="1:19" ht="13.5" customHeight="1" x14ac:dyDescent="0.2">
      <c r="A222" s="43"/>
      <c r="B222" s="43" t="str">
        <f t="shared" si="42"/>
        <v>Round 14</v>
      </c>
      <c r="C222" s="44"/>
      <c r="D222" s="9" t="s">
        <v>26</v>
      </c>
      <c r="E222" s="22" t="s">
        <v>270</v>
      </c>
      <c r="F222" s="15" t="s">
        <v>18</v>
      </c>
      <c r="G222" s="19" t="s">
        <v>275</v>
      </c>
      <c r="H222" s="45" t="s">
        <v>263</v>
      </c>
      <c r="I222" s="46">
        <v>0.44444444444444442</v>
      </c>
      <c r="J222" s="47" t="e">
        <f t="shared" ref="J222:K222" si="44">#REF!&amp;#REF!</f>
        <v>#REF!</v>
      </c>
      <c r="K222" s="47" t="e">
        <f t="shared" si="44"/>
        <v>#REF!</v>
      </c>
      <c r="L222" s="19" t="e">
        <f t="shared" si="4"/>
        <v>#REF!</v>
      </c>
      <c r="M222" s="19">
        <f t="shared" si="5"/>
        <v>0</v>
      </c>
      <c r="N222" s="48" t="s">
        <v>370</v>
      </c>
      <c r="O222" s="49" t="e">
        <f t="shared" si="40"/>
        <v>#REF!</v>
      </c>
      <c r="P222" s="49" t="e">
        <f t="shared" si="41"/>
        <v>#REF!</v>
      </c>
      <c r="Q222" s="49"/>
      <c r="R222" s="49"/>
      <c r="S222" s="19"/>
    </row>
    <row r="223" spans="1:19" ht="13.5" customHeight="1" x14ac:dyDescent="0.2">
      <c r="A223" s="43"/>
      <c r="B223" s="43" t="str">
        <f t="shared" si="42"/>
        <v>Round 14</v>
      </c>
      <c r="C223" s="44"/>
      <c r="D223" s="9" t="s">
        <v>26</v>
      </c>
      <c r="E223" s="19" t="s">
        <v>261</v>
      </c>
      <c r="F223" s="13" t="s">
        <v>20</v>
      </c>
      <c r="G223" s="19" t="s">
        <v>470</v>
      </c>
      <c r="H223" s="45" t="s">
        <v>266</v>
      </c>
      <c r="I223" s="46">
        <v>0.3888888888888889</v>
      </c>
      <c r="J223" s="47" t="e">
        <f t="shared" ref="J223:K223" si="45">#REF!&amp;#REF!</f>
        <v>#REF!</v>
      </c>
      <c r="K223" s="47" t="e">
        <f t="shared" si="45"/>
        <v>#REF!</v>
      </c>
      <c r="L223" s="19" t="e">
        <f t="shared" si="4"/>
        <v>#REF!</v>
      </c>
      <c r="M223" s="19">
        <f t="shared" si="5"/>
        <v>0</v>
      </c>
      <c r="N223" s="48" t="s">
        <v>370</v>
      </c>
      <c r="O223" s="49" t="e">
        <f t="shared" si="40"/>
        <v>#REF!</v>
      </c>
      <c r="P223" s="49" t="e">
        <f t="shared" si="41"/>
        <v>#REF!</v>
      </c>
      <c r="Q223" s="49"/>
      <c r="R223" s="49"/>
      <c r="S223" s="19"/>
    </row>
    <row r="224" spans="1:19" ht="13.5" customHeight="1" x14ac:dyDescent="0.2">
      <c r="A224" s="43"/>
      <c r="B224" s="43" t="str">
        <f t="shared" si="42"/>
        <v>Round 14</v>
      </c>
      <c r="C224" s="44"/>
      <c r="D224" s="9" t="s">
        <v>26</v>
      </c>
      <c r="E224" s="22" t="s">
        <v>269</v>
      </c>
      <c r="F224" s="16" t="s">
        <v>24</v>
      </c>
      <c r="G224" s="19" t="s">
        <v>255</v>
      </c>
      <c r="H224" s="45" t="s">
        <v>263</v>
      </c>
      <c r="I224" s="46">
        <v>0.41666666666666669</v>
      </c>
      <c r="J224" s="47" t="e">
        <f t="shared" ref="J224:K224" si="46">#REF!&amp;#REF!</f>
        <v>#REF!</v>
      </c>
      <c r="K224" s="47" t="e">
        <f t="shared" si="46"/>
        <v>#REF!</v>
      </c>
      <c r="L224" s="19" t="e">
        <f t="shared" si="4"/>
        <v>#REF!</v>
      </c>
      <c r="M224" s="19">
        <f t="shared" si="5"/>
        <v>0</v>
      </c>
      <c r="N224" s="48" t="s">
        <v>370</v>
      </c>
      <c r="O224" s="49" t="e">
        <f t="shared" si="40"/>
        <v>#REF!</v>
      </c>
      <c r="P224" s="49" t="e">
        <f t="shared" si="41"/>
        <v>#REF!</v>
      </c>
      <c r="Q224" s="49"/>
      <c r="R224" s="49"/>
      <c r="S224" s="19"/>
    </row>
    <row r="225" spans="1:30" ht="13.5" customHeight="1" x14ac:dyDescent="0.2">
      <c r="A225" s="43"/>
      <c r="B225" s="43" t="str">
        <f t="shared" si="42"/>
        <v>Round 14</v>
      </c>
      <c r="C225" s="44"/>
      <c r="D225" s="7" t="s">
        <v>8</v>
      </c>
      <c r="E225" s="19" t="s">
        <v>274</v>
      </c>
      <c r="F225" s="14" t="s">
        <v>16</v>
      </c>
      <c r="G225" s="19" t="s">
        <v>469</v>
      </c>
      <c r="H225" s="45" t="s">
        <v>300</v>
      </c>
      <c r="I225" s="46">
        <v>0.3611111111111111</v>
      </c>
      <c r="J225" s="47" t="e">
        <f t="shared" ref="J225:K225" si="47">#REF!&amp;#REF!</f>
        <v>#REF!</v>
      </c>
      <c r="K225" s="47" t="e">
        <f t="shared" si="47"/>
        <v>#REF!</v>
      </c>
      <c r="L225" s="19" t="e">
        <f t="shared" si="4"/>
        <v>#REF!</v>
      </c>
      <c r="M225" s="19">
        <f t="shared" si="5"/>
        <v>0</v>
      </c>
      <c r="N225" s="48" t="s">
        <v>370</v>
      </c>
      <c r="O225" s="49" t="e">
        <f t="shared" si="40"/>
        <v>#REF!</v>
      </c>
      <c r="P225" s="49" t="e">
        <f t="shared" si="41"/>
        <v>#REF!</v>
      </c>
      <c r="Q225" s="49"/>
      <c r="R225" s="4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</row>
    <row r="226" spans="1:30" ht="13.5" customHeight="1" x14ac:dyDescent="0.2">
      <c r="A226" s="43"/>
      <c r="B226" s="43" t="str">
        <f t="shared" si="42"/>
        <v>Round 14</v>
      </c>
      <c r="C226" s="44"/>
      <c r="D226" s="7" t="s">
        <v>8</v>
      </c>
      <c r="E226" s="19" t="s">
        <v>259</v>
      </c>
      <c r="F226" s="14" t="s">
        <v>16</v>
      </c>
      <c r="G226" s="19" t="s">
        <v>268</v>
      </c>
      <c r="H226" s="45" t="s">
        <v>299</v>
      </c>
      <c r="I226" s="46">
        <v>0.3888888888888889</v>
      </c>
      <c r="J226" s="47" t="e">
        <f t="shared" ref="J226:K226" si="48">#REF!&amp;#REF!</f>
        <v>#REF!</v>
      </c>
      <c r="K226" s="47" t="e">
        <f t="shared" si="48"/>
        <v>#REF!</v>
      </c>
      <c r="L226" s="19" t="e">
        <f t="shared" si="4"/>
        <v>#REF!</v>
      </c>
      <c r="M226" s="19">
        <f t="shared" si="5"/>
        <v>0</v>
      </c>
      <c r="N226" s="48" t="s">
        <v>370</v>
      </c>
      <c r="O226" s="49" t="e">
        <f t="shared" si="40"/>
        <v>#REF!</v>
      </c>
      <c r="P226" s="49" t="e">
        <f t="shared" si="41"/>
        <v>#REF!</v>
      </c>
      <c r="Q226" s="49"/>
      <c r="R226" s="4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</row>
    <row r="227" spans="1:30" ht="13.5" customHeight="1" x14ac:dyDescent="0.2">
      <c r="A227" s="43"/>
      <c r="B227" s="43" t="str">
        <f t="shared" si="42"/>
        <v>Round 14</v>
      </c>
      <c r="C227" s="44"/>
      <c r="D227" s="7" t="s">
        <v>8</v>
      </c>
      <c r="E227" s="19" t="s">
        <v>271</v>
      </c>
      <c r="F227" s="16" t="s">
        <v>24</v>
      </c>
      <c r="G227" s="19" t="s">
        <v>471</v>
      </c>
      <c r="H227" s="45" t="s">
        <v>300</v>
      </c>
      <c r="I227" s="46">
        <v>0.3888888888888889</v>
      </c>
      <c r="J227" s="47" t="e">
        <f t="shared" ref="J227:K227" si="49">#REF!&amp;#REF!</f>
        <v>#REF!</v>
      </c>
      <c r="K227" s="47" t="e">
        <f t="shared" si="49"/>
        <v>#REF!</v>
      </c>
      <c r="L227" s="19" t="e">
        <f t="shared" si="4"/>
        <v>#REF!</v>
      </c>
      <c r="M227" s="19">
        <f t="shared" si="5"/>
        <v>0</v>
      </c>
      <c r="N227" s="48" t="s">
        <v>370</v>
      </c>
      <c r="O227" s="49" t="e">
        <f t="shared" si="40"/>
        <v>#REF!</v>
      </c>
      <c r="P227" s="49" t="e">
        <f t="shared" si="41"/>
        <v>#REF!</v>
      </c>
      <c r="Q227" s="49"/>
      <c r="R227" s="4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</row>
    <row r="228" spans="1:30" ht="13.5" customHeight="1" x14ac:dyDescent="0.2">
      <c r="A228" s="43"/>
      <c r="B228" s="43" t="str">
        <f t="shared" si="42"/>
        <v>Round 14</v>
      </c>
      <c r="C228" s="44"/>
      <c r="D228" s="7" t="s">
        <v>8</v>
      </c>
      <c r="E228" s="19" t="s">
        <v>271</v>
      </c>
      <c r="F228" s="16" t="s">
        <v>24</v>
      </c>
      <c r="G228" s="19" t="s">
        <v>258</v>
      </c>
      <c r="H228" s="45" t="s">
        <v>299</v>
      </c>
      <c r="I228" s="46">
        <v>0.41666666666666669</v>
      </c>
      <c r="J228" s="47" t="e">
        <f t="shared" ref="J228:K228" si="50">#REF!&amp;#REF!</f>
        <v>#REF!</v>
      </c>
      <c r="K228" s="47" t="e">
        <f t="shared" si="50"/>
        <v>#REF!</v>
      </c>
      <c r="L228" s="19" t="e">
        <f t="shared" si="4"/>
        <v>#REF!</v>
      </c>
      <c r="M228" s="19">
        <f t="shared" si="5"/>
        <v>0</v>
      </c>
      <c r="N228" s="48" t="s">
        <v>370</v>
      </c>
      <c r="O228" s="49" t="e">
        <f t="shared" si="40"/>
        <v>#REF!</v>
      </c>
      <c r="P228" s="49" t="e">
        <f t="shared" si="41"/>
        <v>#REF!</v>
      </c>
      <c r="Q228" s="49"/>
      <c r="R228" s="4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</row>
    <row r="229" spans="1:30" ht="13.5" customHeight="1" x14ac:dyDescent="0.2">
      <c r="A229" s="43"/>
      <c r="B229" s="43" t="str">
        <f t="shared" si="42"/>
        <v>Round 14</v>
      </c>
      <c r="C229" s="44"/>
      <c r="D229" s="18" t="s">
        <v>28</v>
      </c>
      <c r="E229" s="19" t="s">
        <v>472</v>
      </c>
      <c r="F229" s="14" t="s">
        <v>16</v>
      </c>
      <c r="G229" s="19" t="s">
        <v>262</v>
      </c>
      <c r="H229" s="45" t="s">
        <v>291</v>
      </c>
      <c r="I229" s="46">
        <v>0.3611111111111111</v>
      </c>
      <c r="J229" s="47" t="e">
        <f t="shared" ref="J229:K229" si="51">#REF!&amp;#REF!</f>
        <v>#REF!</v>
      </c>
      <c r="K229" s="47" t="e">
        <f t="shared" si="51"/>
        <v>#REF!</v>
      </c>
      <c r="L229" s="19" t="e">
        <f t="shared" si="4"/>
        <v>#REF!</v>
      </c>
      <c r="M229" s="19">
        <f t="shared" si="5"/>
        <v>0</v>
      </c>
      <c r="N229" s="48" t="s">
        <v>370</v>
      </c>
      <c r="O229" s="49" t="e">
        <f t="shared" si="40"/>
        <v>#REF!</v>
      </c>
      <c r="P229" s="49" t="e">
        <f t="shared" si="41"/>
        <v>#REF!</v>
      </c>
      <c r="Q229" s="49"/>
      <c r="R229" s="4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</row>
    <row r="230" spans="1:30" ht="13.5" customHeight="1" x14ac:dyDescent="0.2">
      <c r="A230" s="43"/>
      <c r="B230" s="43" t="str">
        <f t="shared" si="42"/>
        <v>Round 14</v>
      </c>
      <c r="C230" s="44"/>
      <c r="D230" s="18" t="s">
        <v>28</v>
      </c>
      <c r="E230" s="19" t="s">
        <v>274</v>
      </c>
      <c r="F230" s="14" t="s">
        <v>16</v>
      </c>
      <c r="G230" s="19" t="s">
        <v>265</v>
      </c>
      <c r="H230" s="45" t="s">
        <v>273</v>
      </c>
      <c r="I230" s="46">
        <v>0.3888888888888889</v>
      </c>
      <c r="J230" s="47" t="e">
        <f t="shared" ref="J230:K230" si="52">#REF!&amp;#REF!</f>
        <v>#REF!</v>
      </c>
      <c r="K230" s="47" t="e">
        <f t="shared" si="52"/>
        <v>#REF!</v>
      </c>
      <c r="L230" s="19" t="e">
        <f t="shared" si="4"/>
        <v>#REF!</v>
      </c>
      <c r="M230" s="19">
        <f t="shared" si="5"/>
        <v>0</v>
      </c>
      <c r="N230" s="48" t="s">
        <v>370</v>
      </c>
      <c r="O230" s="49" t="e">
        <f t="shared" si="40"/>
        <v>#REF!</v>
      </c>
      <c r="P230" s="49" t="e">
        <f t="shared" si="41"/>
        <v>#REF!</v>
      </c>
      <c r="Q230" s="49"/>
      <c r="R230" s="4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</row>
    <row r="231" spans="1:30" ht="13.5" customHeight="1" x14ac:dyDescent="0.2">
      <c r="A231" s="43"/>
      <c r="B231" s="43" t="str">
        <f t="shared" si="42"/>
        <v>Round 14</v>
      </c>
      <c r="C231" s="44">
        <f>C220+1</f>
        <v>43338</v>
      </c>
      <c r="D231" s="17" t="s">
        <v>22</v>
      </c>
      <c r="E231" s="19" t="s">
        <v>272</v>
      </c>
      <c r="F231" s="12" t="s">
        <v>12</v>
      </c>
      <c r="G231" s="19" t="s">
        <v>467</v>
      </c>
      <c r="H231" s="45" t="s">
        <v>332</v>
      </c>
      <c r="I231" s="46">
        <v>0.3888888888888889</v>
      </c>
      <c r="J231" s="47" t="e">
        <f t="shared" ref="J231:K231" si="53">#REF!&amp;#REF!</f>
        <v>#REF!</v>
      </c>
      <c r="K231" s="47" t="e">
        <f t="shared" si="53"/>
        <v>#REF!</v>
      </c>
      <c r="L231" s="19" t="e">
        <f t="shared" si="4"/>
        <v>#REF!</v>
      </c>
      <c r="M231" s="19">
        <f t="shared" si="5"/>
        <v>0</v>
      </c>
      <c r="N231" s="48" t="s">
        <v>382</v>
      </c>
      <c r="O231" s="49" t="e">
        <f t="shared" si="40"/>
        <v>#REF!</v>
      </c>
      <c r="P231" s="49" t="e">
        <f t="shared" si="41"/>
        <v>#REF!</v>
      </c>
      <c r="Q231" s="49"/>
      <c r="R231" s="4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</row>
    <row r="232" spans="1:30" ht="13.5" customHeight="1" x14ac:dyDescent="0.2">
      <c r="A232" s="43"/>
      <c r="B232" s="43" t="str">
        <f t="shared" si="42"/>
        <v>Round 14</v>
      </c>
      <c r="C232" s="44"/>
      <c r="D232" s="17" t="s">
        <v>22</v>
      </c>
      <c r="E232" s="19" t="s">
        <v>259</v>
      </c>
      <c r="F232" s="12" t="s">
        <v>12</v>
      </c>
      <c r="G232" s="19" t="s">
        <v>256</v>
      </c>
      <c r="H232" s="45" t="s">
        <v>333</v>
      </c>
      <c r="I232" s="46">
        <v>0.3888888888888889</v>
      </c>
      <c r="J232" s="47" t="e">
        <f t="shared" ref="J232:K232" si="54">#REF!&amp;#REF!</f>
        <v>#REF!</v>
      </c>
      <c r="K232" s="47" t="e">
        <f t="shared" si="54"/>
        <v>#REF!</v>
      </c>
      <c r="L232" s="19" t="e">
        <f t="shared" si="4"/>
        <v>#REF!</v>
      </c>
      <c r="M232" s="19">
        <f t="shared" si="5"/>
        <v>0</v>
      </c>
      <c r="N232" s="48" t="s">
        <v>382</v>
      </c>
      <c r="O232" s="49" t="e">
        <f t="shared" si="40"/>
        <v>#REF!</v>
      </c>
      <c r="P232" s="49" t="e">
        <f t="shared" si="41"/>
        <v>#REF!</v>
      </c>
      <c r="Q232" s="49"/>
      <c r="R232" s="4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</row>
    <row r="233" spans="1:30" ht="13.5" customHeight="1" x14ac:dyDescent="0.2">
      <c r="A233" s="43"/>
      <c r="B233" s="43" t="str">
        <f t="shared" si="42"/>
        <v>Round 14</v>
      </c>
      <c r="C233" s="44"/>
      <c r="D233" s="17" t="s">
        <v>22</v>
      </c>
      <c r="E233" s="19" t="s">
        <v>256</v>
      </c>
      <c r="F233" s="12" t="s">
        <v>12</v>
      </c>
      <c r="G233" s="19" t="s">
        <v>259</v>
      </c>
      <c r="H233" s="45" t="s">
        <v>328</v>
      </c>
      <c r="I233" s="46">
        <v>0.3888888888888889</v>
      </c>
      <c r="J233" s="47" t="e">
        <f t="shared" ref="J233:K233" si="55">#REF!&amp;#REF!</f>
        <v>#REF!</v>
      </c>
      <c r="K233" s="47" t="e">
        <f t="shared" si="55"/>
        <v>#REF!</v>
      </c>
      <c r="L233" s="19" t="e">
        <f t="shared" si="4"/>
        <v>#REF!</v>
      </c>
      <c r="M233" s="19">
        <f t="shared" si="5"/>
        <v>0</v>
      </c>
      <c r="N233" s="48" t="s">
        <v>382</v>
      </c>
      <c r="O233" s="49" t="e">
        <f t="shared" si="40"/>
        <v>#REF!</v>
      </c>
      <c r="P233" s="49" t="e">
        <f t="shared" si="41"/>
        <v>#REF!</v>
      </c>
      <c r="Q233" s="49"/>
      <c r="R233" s="4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</row>
    <row r="234" spans="1:30" ht="13.5" customHeight="1" x14ac:dyDescent="0.2">
      <c r="A234" s="43"/>
      <c r="B234" s="43" t="str">
        <f t="shared" si="42"/>
        <v>Round 14</v>
      </c>
      <c r="C234" s="44"/>
      <c r="D234" s="7" t="s">
        <v>8</v>
      </c>
      <c r="E234" s="19" t="s">
        <v>467</v>
      </c>
      <c r="F234" s="12" t="s">
        <v>12</v>
      </c>
      <c r="G234" s="19" t="s">
        <v>274</v>
      </c>
      <c r="H234" s="45" t="s">
        <v>329</v>
      </c>
      <c r="I234" s="46">
        <v>0.3888888888888889</v>
      </c>
      <c r="J234" s="47" t="e">
        <f t="shared" ref="J234:K234" si="56">#REF!&amp;#REF!</f>
        <v>#REF!</v>
      </c>
      <c r="K234" s="47" t="e">
        <f t="shared" si="56"/>
        <v>#REF!</v>
      </c>
      <c r="L234" s="19" t="e">
        <f t="shared" si="4"/>
        <v>#REF!</v>
      </c>
      <c r="M234" s="19">
        <f t="shared" si="5"/>
        <v>0</v>
      </c>
      <c r="N234" s="48" t="s">
        <v>382</v>
      </c>
      <c r="O234" s="49" t="e">
        <f t="shared" si="40"/>
        <v>#REF!</v>
      </c>
      <c r="P234" s="49" t="e">
        <f t="shared" si="41"/>
        <v>#REF!</v>
      </c>
      <c r="Q234" s="49"/>
      <c r="R234" s="4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</row>
    <row r="235" spans="1:30" ht="13.5" customHeight="1" x14ac:dyDescent="0.2">
      <c r="A235" s="43"/>
      <c r="B235" s="43" t="str">
        <f t="shared" si="42"/>
        <v>Round 14</v>
      </c>
      <c r="C235" s="45" t="s">
        <v>241</v>
      </c>
      <c r="D235" s="10" t="s">
        <v>10</v>
      </c>
      <c r="E235" s="19" t="s">
        <v>274</v>
      </c>
      <c r="F235" s="10" t="s">
        <v>10</v>
      </c>
      <c r="G235" s="19" t="s">
        <v>241</v>
      </c>
      <c r="H235" s="45"/>
      <c r="I235" s="46"/>
      <c r="J235" s="47" t="e">
        <f t="shared" ref="J235:K235" si="57">#REF!&amp;#REF!</f>
        <v>#REF!</v>
      </c>
      <c r="K235" s="47" t="e">
        <f t="shared" si="57"/>
        <v>#REF!</v>
      </c>
      <c r="L235" s="19" t="e">
        <f t="shared" si="4"/>
        <v>#REF!</v>
      </c>
      <c r="M235" s="19">
        <f t="shared" si="5"/>
        <v>0</v>
      </c>
      <c r="N235" s="22" t="s">
        <v>241</v>
      </c>
      <c r="O235" s="49" t="e">
        <f t="shared" si="40"/>
        <v>#REF!</v>
      </c>
      <c r="P235" s="49" t="e">
        <f t="shared" si="41"/>
        <v>#REF!</v>
      </c>
      <c r="Q235" s="49"/>
      <c r="R235" s="22"/>
      <c r="S235" s="22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</row>
    <row r="236" spans="1:30" ht="13.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22"/>
      <c r="K236" s="22"/>
      <c r="L236" s="47" t="str">
        <f t="shared" ref="L236:L375" si="58">J236&amp;K236</f>
        <v/>
      </c>
      <c r="M236" s="22"/>
      <c r="N236" s="22"/>
      <c r="O236" s="22"/>
      <c r="P236" s="22"/>
      <c r="Q236" s="22"/>
      <c r="R236" s="22"/>
      <c r="S236" s="22"/>
      <c r="T236" s="19"/>
      <c r="U236" s="19"/>
      <c r="V236" s="19"/>
      <c r="W236" s="19"/>
      <c r="X236" s="19"/>
      <c r="Y236" s="19"/>
      <c r="Z236" s="19"/>
      <c r="AA236" s="22"/>
      <c r="AB236" s="22"/>
      <c r="AC236" s="22"/>
      <c r="AD236" s="22"/>
    </row>
    <row r="237" spans="1:30" ht="13.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22"/>
      <c r="K237" s="22"/>
      <c r="L237" s="47" t="str">
        <f t="shared" si="58"/>
        <v/>
      </c>
      <c r="M237" s="22"/>
      <c r="N237" s="22"/>
      <c r="O237" s="22"/>
      <c r="P237" s="22"/>
      <c r="Q237" s="22"/>
      <c r="R237" s="22"/>
      <c r="S237" s="22"/>
      <c r="T237" s="19"/>
      <c r="U237" s="19"/>
      <c r="V237" s="19"/>
      <c r="W237" s="19"/>
      <c r="X237" s="19"/>
      <c r="Y237" s="19"/>
      <c r="Z237" s="19"/>
      <c r="AA237" s="22"/>
      <c r="AB237" s="22"/>
      <c r="AC237" s="22"/>
      <c r="AD237" s="22"/>
    </row>
    <row r="238" spans="1:30" ht="13.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22"/>
      <c r="K238" s="22"/>
      <c r="L238" s="47" t="str">
        <f t="shared" si="58"/>
        <v/>
      </c>
      <c r="M238" s="22"/>
      <c r="N238" s="22"/>
      <c r="O238" s="22"/>
      <c r="P238" s="22"/>
      <c r="Q238" s="22"/>
      <c r="R238" s="22"/>
      <c r="S238" s="22"/>
      <c r="T238" s="19"/>
      <c r="U238" s="19"/>
      <c r="V238" s="19"/>
      <c r="W238" s="19"/>
      <c r="X238" s="19"/>
      <c r="Y238" s="19"/>
      <c r="Z238" s="19"/>
      <c r="AA238" s="22"/>
      <c r="AB238" s="22"/>
      <c r="AC238" s="22"/>
      <c r="AD238" s="22"/>
    </row>
    <row r="239" spans="1:30" ht="13.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22"/>
      <c r="K239" s="22"/>
      <c r="L239" s="47" t="str">
        <f t="shared" si="58"/>
        <v/>
      </c>
      <c r="M239" s="22"/>
      <c r="N239" s="22"/>
      <c r="O239" s="22"/>
      <c r="P239" s="22"/>
      <c r="Q239" s="22"/>
      <c r="R239" s="22"/>
      <c r="S239" s="22"/>
      <c r="T239" s="19"/>
      <c r="U239" s="19"/>
      <c r="V239" s="19"/>
      <c r="W239" s="19"/>
      <c r="X239" s="19"/>
      <c r="Y239" s="19"/>
      <c r="Z239" s="19"/>
      <c r="AA239" s="22"/>
      <c r="AB239" s="22"/>
      <c r="AC239" s="22"/>
      <c r="AD239" s="22"/>
    </row>
    <row r="240" spans="1:30" ht="13.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22"/>
      <c r="K240" s="22"/>
      <c r="L240" s="47" t="str">
        <f t="shared" si="58"/>
        <v/>
      </c>
      <c r="M240" s="22"/>
      <c r="N240" s="22"/>
      <c r="O240" s="22"/>
      <c r="P240" s="22"/>
      <c r="Q240" s="22"/>
      <c r="R240" s="22"/>
      <c r="S240" s="22"/>
      <c r="T240" s="19"/>
      <c r="U240" s="19"/>
      <c r="V240" s="19"/>
      <c r="W240" s="19"/>
      <c r="X240" s="19"/>
      <c r="Y240" s="19"/>
      <c r="Z240" s="19"/>
      <c r="AA240" s="22"/>
      <c r="AB240" s="22"/>
      <c r="AC240" s="22"/>
      <c r="AD240" s="22"/>
    </row>
    <row r="241" spans="10:30" ht="13.5" customHeight="1" x14ac:dyDescent="0.2">
      <c r="J241" s="22"/>
      <c r="K241" s="22"/>
      <c r="L241" s="47" t="str">
        <f t="shared" si="58"/>
        <v/>
      </c>
      <c r="M241" s="22"/>
      <c r="N241" s="22"/>
      <c r="O241" s="22"/>
      <c r="P241" s="22"/>
      <c r="Q241" s="22"/>
      <c r="R241" s="22"/>
      <c r="S241" s="22"/>
      <c r="T241" s="19"/>
      <c r="U241" s="19"/>
      <c r="V241" s="19"/>
      <c r="W241" s="19"/>
      <c r="X241" s="19"/>
      <c r="Y241" s="19"/>
      <c r="Z241" s="19"/>
      <c r="AA241" s="22"/>
      <c r="AB241" s="22"/>
      <c r="AC241" s="22"/>
      <c r="AD241" s="22"/>
    </row>
    <row r="242" spans="10:30" ht="13.5" customHeight="1" x14ac:dyDescent="0.2">
      <c r="J242" s="22"/>
      <c r="K242" s="22"/>
      <c r="L242" s="47" t="str">
        <f t="shared" si="58"/>
        <v/>
      </c>
      <c r="M242" s="22"/>
      <c r="N242" s="22"/>
      <c r="O242" s="22"/>
      <c r="P242" s="22"/>
      <c r="Q242" s="22"/>
      <c r="R242" s="22"/>
      <c r="S242" s="22"/>
      <c r="T242" s="19"/>
      <c r="U242" s="19"/>
      <c r="V242" s="19"/>
      <c r="W242" s="19"/>
      <c r="X242" s="19"/>
      <c r="Y242" s="19"/>
      <c r="Z242" s="19"/>
      <c r="AA242" s="22"/>
      <c r="AB242" s="22"/>
      <c r="AC242" s="22"/>
      <c r="AD242" s="22"/>
    </row>
    <row r="243" spans="10:30" ht="13.5" customHeight="1" x14ac:dyDescent="0.2">
      <c r="J243" s="22"/>
      <c r="K243" s="22"/>
      <c r="L243" s="47" t="str">
        <f t="shared" si="58"/>
        <v/>
      </c>
      <c r="M243" s="22"/>
      <c r="N243" s="22"/>
      <c r="O243" s="22"/>
      <c r="P243" s="22"/>
      <c r="Q243" s="22"/>
      <c r="R243" s="22"/>
      <c r="S243" s="22"/>
      <c r="T243" s="19"/>
      <c r="U243" s="19"/>
      <c r="V243" s="19"/>
      <c r="W243" s="19"/>
      <c r="X243" s="19"/>
      <c r="Y243" s="19"/>
      <c r="Z243" s="19"/>
      <c r="AA243" s="22"/>
      <c r="AB243" s="22"/>
      <c r="AC243" s="22"/>
      <c r="AD243" s="22"/>
    </row>
    <row r="244" spans="10:30" ht="13.5" customHeight="1" x14ac:dyDescent="0.2">
      <c r="J244" s="22"/>
      <c r="K244" s="22"/>
      <c r="L244" s="47" t="str">
        <f t="shared" si="58"/>
        <v/>
      </c>
      <c r="M244" s="22"/>
      <c r="N244" s="22"/>
      <c r="O244" s="22"/>
      <c r="P244" s="22"/>
      <c r="Q244" s="22"/>
      <c r="R244" s="22"/>
      <c r="S244" s="22"/>
      <c r="T244" s="19"/>
      <c r="U244" s="19"/>
      <c r="V244" s="19"/>
      <c r="W244" s="19"/>
      <c r="X244" s="19"/>
      <c r="Y244" s="19"/>
      <c r="Z244" s="19"/>
      <c r="AA244" s="22"/>
      <c r="AB244" s="22"/>
      <c r="AC244" s="22"/>
      <c r="AD244" s="22"/>
    </row>
    <row r="245" spans="10:30" ht="13.5" customHeight="1" x14ac:dyDescent="0.2">
      <c r="J245" s="22"/>
      <c r="K245" s="22"/>
      <c r="L245" s="47" t="str">
        <f t="shared" si="58"/>
        <v/>
      </c>
      <c r="M245" s="22"/>
      <c r="N245" s="22"/>
      <c r="O245" s="22"/>
      <c r="P245" s="22"/>
      <c r="Q245" s="22"/>
      <c r="R245" s="22"/>
      <c r="S245" s="22"/>
      <c r="T245" s="19"/>
      <c r="U245" s="19"/>
      <c r="V245" s="19"/>
      <c r="W245" s="19"/>
      <c r="X245" s="19"/>
      <c r="Y245" s="19"/>
      <c r="Z245" s="19"/>
      <c r="AA245" s="22"/>
      <c r="AB245" s="22"/>
      <c r="AC245" s="22"/>
      <c r="AD245" s="22"/>
    </row>
    <row r="246" spans="10:30" ht="13.5" customHeight="1" x14ac:dyDescent="0.2">
      <c r="J246" s="22"/>
      <c r="K246" s="22"/>
      <c r="L246" s="47" t="str">
        <f t="shared" si="58"/>
        <v/>
      </c>
      <c r="M246" s="22"/>
      <c r="N246" s="22"/>
      <c r="O246" s="22"/>
      <c r="P246" s="22"/>
      <c r="Q246" s="22"/>
      <c r="R246" s="22"/>
      <c r="S246" s="22"/>
      <c r="T246" s="19"/>
      <c r="U246" s="19"/>
      <c r="V246" s="19"/>
      <c r="W246" s="19"/>
      <c r="X246" s="19"/>
      <c r="Y246" s="19"/>
      <c r="Z246" s="19"/>
      <c r="AA246" s="22"/>
      <c r="AB246" s="22"/>
      <c r="AC246" s="22"/>
      <c r="AD246" s="22"/>
    </row>
    <row r="247" spans="10:30" ht="13.5" customHeight="1" x14ac:dyDescent="0.2">
      <c r="J247" s="22"/>
      <c r="K247" s="22"/>
      <c r="L247" s="47" t="str">
        <f t="shared" si="58"/>
        <v/>
      </c>
      <c r="M247" s="22"/>
      <c r="N247" s="22"/>
      <c r="O247" s="22"/>
      <c r="P247" s="22"/>
      <c r="Q247" s="22"/>
      <c r="R247" s="22"/>
      <c r="S247" s="22"/>
      <c r="T247" s="19"/>
      <c r="U247" s="19"/>
      <c r="V247" s="19"/>
      <c r="W247" s="19"/>
      <c r="X247" s="19"/>
      <c r="Y247" s="19"/>
      <c r="Z247" s="19"/>
      <c r="AA247" s="22"/>
      <c r="AB247" s="22"/>
      <c r="AC247" s="22"/>
      <c r="AD247" s="22"/>
    </row>
    <row r="248" spans="10:30" ht="13.5" customHeight="1" x14ac:dyDescent="0.2">
      <c r="J248" s="22"/>
      <c r="K248" s="22"/>
      <c r="L248" s="47" t="str">
        <f t="shared" si="58"/>
        <v/>
      </c>
      <c r="M248" s="22"/>
      <c r="N248" s="22"/>
      <c r="O248" s="22"/>
      <c r="P248" s="22"/>
      <c r="Q248" s="22"/>
      <c r="R248" s="22"/>
      <c r="S248" s="22"/>
      <c r="T248" s="19"/>
      <c r="U248" s="19"/>
      <c r="V248" s="19"/>
      <c r="W248" s="19"/>
      <c r="X248" s="19"/>
      <c r="Y248" s="19"/>
      <c r="Z248" s="19"/>
      <c r="AA248" s="22"/>
      <c r="AB248" s="22"/>
      <c r="AC248" s="22"/>
      <c r="AD248" s="22"/>
    </row>
    <row r="249" spans="10:30" ht="13.5" customHeight="1" x14ac:dyDescent="0.2">
      <c r="J249" s="22"/>
      <c r="K249" s="22"/>
      <c r="L249" s="47" t="str">
        <f t="shared" si="58"/>
        <v/>
      </c>
      <c r="M249" s="22"/>
      <c r="N249" s="22"/>
      <c r="O249" s="22"/>
      <c r="P249" s="22"/>
      <c r="Q249" s="22"/>
      <c r="R249" s="22"/>
      <c r="S249" s="22"/>
      <c r="T249" s="19"/>
      <c r="U249" s="19"/>
      <c r="V249" s="19"/>
      <c r="W249" s="19"/>
      <c r="X249" s="19"/>
      <c r="Y249" s="19"/>
      <c r="Z249" s="19"/>
      <c r="AA249" s="22"/>
      <c r="AB249" s="22"/>
      <c r="AC249" s="22"/>
      <c r="AD249" s="22"/>
    </row>
    <row r="250" spans="10:30" ht="13.5" customHeight="1" x14ac:dyDescent="0.2">
      <c r="J250" s="22"/>
      <c r="K250" s="22"/>
      <c r="L250" s="47" t="str">
        <f t="shared" si="58"/>
        <v/>
      </c>
      <c r="M250" s="22"/>
      <c r="N250" s="22"/>
      <c r="O250" s="22"/>
      <c r="P250" s="22"/>
      <c r="Q250" s="22"/>
      <c r="R250" s="22"/>
      <c r="S250" s="22"/>
      <c r="T250" s="19"/>
      <c r="U250" s="19"/>
      <c r="V250" s="19"/>
      <c r="W250" s="19"/>
      <c r="X250" s="19"/>
      <c r="Y250" s="19"/>
      <c r="Z250" s="19"/>
      <c r="AA250" s="22"/>
      <c r="AB250" s="22"/>
      <c r="AC250" s="22"/>
      <c r="AD250" s="22"/>
    </row>
    <row r="251" spans="10:30" ht="13.5" customHeight="1" x14ac:dyDescent="0.2">
      <c r="J251" s="22"/>
      <c r="K251" s="22"/>
      <c r="L251" s="47" t="str">
        <f t="shared" si="58"/>
        <v/>
      </c>
      <c r="M251" s="22"/>
      <c r="N251" s="22"/>
      <c r="O251" s="22"/>
      <c r="P251" s="22"/>
      <c r="Q251" s="22"/>
      <c r="R251" s="22"/>
      <c r="S251" s="22"/>
      <c r="T251" s="19"/>
      <c r="U251" s="19"/>
      <c r="V251" s="19"/>
      <c r="W251" s="19"/>
      <c r="X251" s="19"/>
      <c r="Y251" s="19"/>
      <c r="Z251" s="19"/>
      <c r="AA251" s="22"/>
      <c r="AB251" s="22"/>
      <c r="AC251" s="22"/>
      <c r="AD251" s="22"/>
    </row>
    <row r="252" spans="10:30" ht="13.5" customHeight="1" x14ac:dyDescent="0.2">
      <c r="J252" s="22"/>
      <c r="K252" s="22"/>
      <c r="L252" s="47" t="str">
        <f t="shared" si="58"/>
        <v/>
      </c>
      <c r="M252" s="22"/>
      <c r="N252" s="22"/>
      <c r="O252" s="22"/>
      <c r="P252" s="22"/>
      <c r="Q252" s="22"/>
      <c r="R252" s="22"/>
      <c r="S252" s="22"/>
      <c r="T252" s="19"/>
      <c r="U252" s="19"/>
      <c r="V252" s="19"/>
      <c r="W252" s="19"/>
      <c r="X252" s="19"/>
      <c r="Y252" s="19"/>
      <c r="Z252" s="19"/>
      <c r="AA252" s="22"/>
      <c r="AB252" s="22"/>
      <c r="AC252" s="22"/>
      <c r="AD252" s="22"/>
    </row>
    <row r="253" spans="10:30" ht="13.5" customHeight="1" x14ac:dyDescent="0.2">
      <c r="J253" s="22"/>
      <c r="K253" s="22"/>
      <c r="L253" s="47" t="str">
        <f t="shared" si="58"/>
        <v/>
      </c>
      <c r="M253" s="22"/>
      <c r="N253" s="22"/>
      <c r="O253" s="22"/>
      <c r="P253" s="22"/>
      <c r="Q253" s="22"/>
      <c r="R253" s="22"/>
      <c r="S253" s="22"/>
      <c r="T253" s="19"/>
      <c r="U253" s="19"/>
      <c r="V253" s="19"/>
      <c r="W253" s="19"/>
      <c r="X253" s="19"/>
      <c r="Y253" s="19"/>
      <c r="Z253" s="19"/>
      <c r="AA253" s="22"/>
      <c r="AB253" s="22"/>
      <c r="AC253" s="22"/>
      <c r="AD253" s="22"/>
    </row>
    <row r="254" spans="10:30" ht="13.5" customHeight="1" x14ac:dyDescent="0.2">
      <c r="J254" s="22"/>
      <c r="K254" s="22"/>
      <c r="L254" s="47" t="str">
        <f t="shared" si="58"/>
        <v/>
      </c>
      <c r="M254" s="22"/>
      <c r="N254" s="22"/>
      <c r="O254" s="22"/>
      <c r="P254" s="22"/>
      <c r="Q254" s="22"/>
      <c r="R254" s="22"/>
      <c r="S254" s="22"/>
      <c r="T254" s="19"/>
      <c r="U254" s="19"/>
      <c r="V254" s="19"/>
      <c r="W254" s="19"/>
      <c r="X254" s="19"/>
      <c r="Y254" s="19"/>
      <c r="Z254" s="19"/>
      <c r="AA254" s="22"/>
      <c r="AB254" s="22"/>
      <c r="AC254" s="22"/>
      <c r="AD254" s="22"/>
    </row>
    <row r="255" spans="10:30" ht="13.5" customHeight="1" x14ac:dyDescent="0.2">
      <c r="J255" s="22"/>
      <c r="K255" s="22"/>
      <c r="L255" s="47" t="str">
        <f t="shared" si="58"/>
        <v/>
      </c>
      <c r="M255" s="22"/>
      <c r="N255" s="22"/>
      <c r="O255" s="22"/>
      <c r="P255" s="22"/>
      <c r="Q255" s="22"/>
      <c r="R255" s="22"/>
      <c r="S255" s="22"/>
      <c r="T255" s="19"/>
      <c r="U255" s="19"/>
      <c r="V255" s="19"/>
      <c r="W255" s="19"/>
      <c r="X255" s="19"/>
      <c r="Y255" s="19"/>
      <c r="Z255" s="19"/>
      <c r="AA255" s="22"/>
      <c r="AB255" s="22"/>
      <c r="AC255" s="22"/>
      <c r="AD255" s="22"/>
    </row>
    <row r="256" spans="10:30" ht="13.5" customHeight="1" x14ac:dyDescent="0.2">
      <c r="J256" s="22"/>
      <c r="K256" s="22"/>
      <c r="L256" s="47" t="str">
        <f t="shared" si="58"/>
        <v/>
      </c>
      <c r="M256" s="22"/>
      <c r="N256" s="22"/>
      <c r="O256" s="22"/>
      <c r="P256" s="22"/>
      <c r="Q256" s="22"/>
      <c r="R256" s="22"/>
      <c r="S256" s="22"/>
      <c r="T256" s="19"/>
      <c r="U256" s="19"/>
      <c r="V256" s="19"/>
      <c r="W256" s="19"/>
      <c r="X256" s="19"/>
      <c r="Y256" s="19"/>
      <c r="Z256" s="19"/>
      <c r="AA256" s="22"/>
      <c r="AB256" s="22"/>
      <c r="AC256" s="22"/>
      <c r="AD256" s="22"/>
    </row>
    <row r="257" spans="10:30" ht="13.5" customHeight="1" x14ac:dyDescent="0.2">
      <c r="J257" s="22"/>
      <c r="K257" s="22"/>
      <c r="L257" s="47" t="str">
        <f t="shared" si="58"/>
        <v/>
      </c>
      <c r="M257" s="22"/>
      <c r="N257" s="22"/>
      <c r="O257" s="22"/>
      <c r="P257" s="22"/>
      <c r="Q257" s="22"/>
      <c r="R257" s="22"/>
      <c r="S257" s="22"/>
      <c r="T257" s="19"/>
      <c r="U257" s="19"/>
      <c r="V257" s="19"/>
      <c r="W257" s="19"/>
      <c r="X257" s="19"/>
      <c r="Y257" s="19"/>
      <c r="Z257" s="19"/>
      <c r="AA257" s="22"/>
      <c r="AB257" s="22"/>
      <c r="AC257" s="22"/>
      <c r="AD257" s="22"/>
    </row>
    <row r="258" spans="10:30" ht="13.5" customHeight="1" x14ac:dyDescent="0.2">
      <c r="J258" s="22"/>
      <c r="K258" s="22"/>
      <c r="L258" s="47" t="str">
        <f t="shared" si="58"/>
        <v/>
      </c>
      <c r="M258" s="22"/>
      <c r="N258" s="22"/>
      <c r="O258" s="22"/>
      <c r="P258" s="22"/>
      <c r="Q258" s="22"/>
      <c r="R258" s="22"/>
      <c r="S258" s="22"/>
      <c r="T258" s="19"/>
      <c r="U258" s="19"/>
      <c r="V258" s="19"/>
      <c r="W258" s="19"/>
      <c r="X258" s="19"/>
      <c r="Y258" s="19"/>
      <c r="Z258" s="19"/>
      <c r="AA258" s="22"/>
      <c r="AB258" s="22"/>
      <c r="AC258" s="22"/>
      <c r="AD258" s="22"/>
    </row>
    <row r="259" spans="10:30" ht="13.5" customHeight="1" x14ac:dyDescent="0.2">
      <c r="J259" s="22"/>
      <c r="K259" s="22"/>
      <c r="L259" s="47" t="str">
        <f t="shared" si="58"/>
        <v/>
      </c>
      <c r="M259" s="22"/>
      <c r="N259" s="22"/>
      <c r="O259" s="22"/>
      <c r="P259" s="22"/>
      <c r="Q259" s="22"/>
      <c r="R259" s="22"/>
      <c r="S259" s="22"/>
      <c r="T259" s="19"/>
      <c r="U259" s="19"/>
      <c r="V259" s="19"/>
      <c r="W259" s="19"/>
      <c r="X259" s="19"/>
      <c r="Y259" s="19"/>
      <c r="Z259" s="19"/>
      <c r="AA259" s="22"/>
      <c r="AB259" s="22"/>
      <c r="AC259" s="22"/>
      <c r="AD259" s="22"/>
    </row>
    <row r="260" spans="10:30" ht="13.5" customHeight="1" x14ac:dyDescent="0.2">
      <c r="J260" s="22"/>
      <c r="K260" s="22"/>
      <c r="L260" s="47" t="str">
        <f t="shared" si="58"/>
        <v/>
      </c>
      <c r="M260" s="22"/>
      <c r="N260" s="22"/>
      <c r="O260" s="22"/>
      <c r="P260" s="22"/>
      <c r="Q260" s="22"/>
      <c r="R260" s="22"/>
      <c r="S260" s="22"/>
      <c r="T260" s="19"/>
      <c r="U260" s="19"/>
      <c r="V260" s="19"/>
      <c r="W260" s="19"/>
      <c r="X260" s="19"/>
      <c r="Y260" s="19"/>
      <c r="Z260" s="19"/>
      <c r="AA260" s="22"/>
      <c r="AB260" s="22"/>
      <c r="AC260" s="22"/>
      <c r="AD260" s="22"/>
    </row>
    <row r="261" spans="10:30" ht="13.5" customHeight="1" x14ac:dyDescent="0.2">
      <c r="J261" s="22"/>
      <c r="K261" s="22"/>
      <c r="L261" s="47" t="str">
        <f t="shared" si="58"/>
        <v/>
      </c>
      <c r="M261" s="22"/>
      <c r="N261" s="22"/>
      <c r="O261" s="22"/>
      <c r="P261" s="22"/>
      <c r="Q261" s="22"/>
      <c r="R261" s="22"/>
      <c r="S261" s="22"/>
      <c r="T261" s="19"/>
      <c r="U261" s="19"/>
      <c r="V261" s="19"/>
      <c r="W261" s="19"/>
      <c r="X261" s="19"/>
      <c r="Y261" s="19"/>
      <c r="Z261" s="19"/>
      <c r="AA261" s="22"/>
      <c r="AB261" s="22"/>
      <c r="AC261" s="22"/>
      <c r="AD261" s="22"/>
    </row>
    <row r="262" spans="10:30" ht="13.5" customHeight="1" x14ac:dyDescent="0.2">
      <c r="J262" s="22"/>
      <c r="K262" s="22"/>
      <c r="L262" s="47" t="str">
        <f t="shared" si="58"/>
        <v/>
      </c>
      <c r="M262" s="22"/>
      <c r="N262" s="22"/>
      <c r="O262" s="22"/>
      <c r="P262" s="22"/>
      <c r="Q262" s="22"/>
      <c r="R262" s="22"/>
      <c r="S262" s="22"/>
      <c r="T262" s="19"/>
      <c r="U262" s="19"/>
      <c r="V262" s="19"/>
      <c r="W262" s="19"/>
      <c r="X262" s="19"/>
      <c r="Y262" s="19"/>
      <c r="Z262" s="19"/>
      <c r="AA262" s="22"/>
      <c r="AB262" s="22"/>
      <c r="AC262" s="22"/>
      <c r="AD262" s="22"/>
    </row>
    <row r="263" spans="10:30" ht="13.5" customHeight="1" x14ac:dyDescent="0.2">
      <c r="J263" s="22"/>
      <c r="K263" s="22"/>
      <c r="L263" s="47" t="str">
        <f t="shared" si="58"/>
        <v/>
      </c>
      <c r="M263" s="22"/>
      <c r="N263" s="22"/>
      <c r="O263" s="22"/>
      <c r="P263" s="22"/>
      <c r="Q263" s="22"/>
      <c r="R263" s="22"/>
      <c r="S263" s="22"/>
      <c r="T263" s="19"/>
      <c r="U263" s="19"/>
      <c r="V263" s="19"/>
      <c r="W263" s="19"/>
      <c r="X263" s="19"/>
      <c r="Y263" s="19"/>
      <c r="Z263" s="19"/>
      <c r="AA263" s="22"/>
      <c r="AB263" s="22"/>
      <c r="AC263" s="22"/>
      <c r="AD263" s="22"/>
    </row>
    <row r="264" spans="10:30" ht="13.5" customHeight="1" x14ac:dyDescent="0.2">
      <c r="J264" s="22"/>
      <c r="K264" s="22"/>
      <c r="L264" s="47" t="str">
        <f t="shared" si="58"/>
        <v/>
      </c>
      <c r="M264" s="22"/>
      <c r="N264" s="22"/>
      <c r="O264" s="22"/>
      <c r="P264" s="22"/>
      <c r="Q264" s="22"/>
      <c r="R264" s="22"/>
      <c r="S264" s="22"/>
      <c r="T264" s="19"/>
      <c r="U264" s="19"/>
      <c r="V264" s="19"/>
      <c r="W264" s="19"/>
      <c r="X264" s="19"/>
      <c r="Y264" s="19"/>
      <c r="Z264" s="19"/>
      <c r="AA264" s="22"/>
      <c r="AB264" s="22"/>
      <c r="AC264" s="22"/>
      <c r="AD264" s="22"/>
    </row>
    <row r="265" spans="10:30" ht="13.5" customHeight="1" x14ac:dyDescent="0.2">
      <c r="J265" s="22"/>
      <c r="K265" s="22"/>
      <c r="L265" s="47" t="str">
        <f t="shared" si="58"/>
        <v/>
      </c>
      <c r="M265" s="22"/>
      <c r="N265" s="22"/>
      <c r="O265" s="22"/>
      <c r="P265" s="22"/>
      <c r="Q265" s="22"/>
      <c r="R265" s="22"/>
      <c r="S265" s="22"/>
      <c r="T265" s="19"/>
      <c r="U265" s="19"/>
      <c r="V265" s="19"/>
      <c r="W265" s="19"/>
      <c r="X265" s="19"/>
      <c r="Y265" s="19"/>
      <c r="Z265" s="19"/>
      <c r="AA265" s="22"/>
      <c r="AB265" s="22"/>
      <c r="AC265" s="22"/>
      <c r="AD265" s="22"/>
    </row>
    <row r="266" spans="10:30" ht="13.5" customHeight="1" x14ac:dyDescent="0.2">
      <c r="J266" s="22"/>
      <c r="K266" s="22"/>
      <c r="L266" s="47" t="str">
        <f t="shared" si="58"/>
        <v/>
      </c>
      <c r="M266" s="22"/>
      <c r="N266" s="22"/>
      <c r="O266" s="22"/>
      <c r="P266" s="22"/>
      <c r="Q266" s="22"/>
      <c r="R266" s="22"/>
      <c r="S266" s="22"/>
      <c r="T266" s="19"/>
      <c r="U266" s="19"/>
      <c r="V266" s="19"/>
      <c r="W266" s="19"/>
      <c r="X266" s="19"/>
      <c r="Y266" s="19"/>
      <c r="Z266" s="19"/>
      <c r="AA266" s="22"/>
      <c r="AB266" s="22"/>
      <c r="AC266" s="22"/>
      <c r="AD266" s="22"/>
    </row>
    <row r="267" spans="10:30" ht="13.5" customHeight="1" x14ac:dyDescent="0.2">
      <c r="J267" s="22"/>
      <c r="K267" s="22"/>
      <c r="L267" s="47" t="str">
        <f t="shared" si="58"/>
        <v/>
      </c>
      <c r="M267" s="22"/>
      <c r="N267" s="22"/>
      <c r="O267" s="22"/>
      <c r="P267" s="22"/>
      <c r="Q267" s="22"/>
      <c r="R267" s="22"/>
      <c r="S267" s="22"/>
      <c r="T267" s="19"/>
      <c r="U267" s="19"/>
      <c r="V267" s="19"/>
      <c r="W267" s="19"/>
      <c r="X267" s="19"/>
      <c r="Y267" s="19"/>
      <c r="Z267" s="19"/>
      <c r="AA267" s="22"/>
      <c r="AB267" s="22"/>
      <c r="AC267" s="22"/>
      <c r="AD267" s="22"/>
    </row>
    <row r="268" spans="10:30" ht="13.5" customHeight="1" x14ac:dyDescent="0.2">
      <c r="J268" s="22"/>
      <c r="K268" s="22"/>
      <c r="L268" s="47" t="str">
        <f t="shared" si="58"/>
        <v/>
      </c>
      <c r="M268" s="22"/>
      <c r="N268" s="22"/>
      <c r="O268" s="22"/>
      <c r="P268" s="22"/>
      <c r="Q268" s="22"/>
      <c r="R268" s="22"/>
      <c r="S268" s="22"/>
      <c r="T268" s="19"/>
      <c r="U268" s="19"/>
      <c r="V268" s="19"/>
      <c r="W268" s="19"/>
      <c r="X268" s="19"/>
      <c r="Y268" s="19"/>
      <c r="Z268" s="19"/>
      <c r="AA268" s="22"/>
      <c r="AB268" s="22"/>
      <c r="AC268" s="22"/>
      <c r="AD268" s="22"/>
    </row>
    <row r="269" spans="10:30" ht="13.5" customHeight="1" x14ac:dyDescent="0.2">
      <c r="J269" s="22"/>
      <c r="K269" s="22"/>
      <c r="L269" s="47" t="str">
        <f t="shared" si="58"/>
        <v/>
      </c>
      <c r="M269" s="22"/>
      <c r="N269" s="22"/>
      <c r="O269" s="22"/>
      <c r="P269" s="22"/>
      <c r="Q269" s="22"/>
      <c r="R269" s="22"/>
      <c r="S269" s="22"/>
      <c r="T269" s="19"/>
      <c r="U269" s="19"/>
      <c r="V269" s="19"/>
      <c r="W269" s="19"/>
      <c r="X269" s="19"/>
      <c r="Y269" s="19"/>
      <c r="Z269" s="19"/>
      <c r="AA269" s="22"/>
      <c r="AB269" s="22"/>
      <c r="AC269" s="22"/>
      <c r="AD269" s="22"/>
    </row>
    <row r="270" spans="10:30" ht="13.5" customHeight="1" x14ac:dyDescent="0.2">
      <c r="J270" s="22"/>
      <c r="K270" s="22"/>
      <c r="L270" s="47" t="str">
        <f t="shared" si="58"/>
        <v/>
      </c>
      <c r="M270" s="22"/>
      <c r="N270" s="22"/>
      <c r="O270" s="22"/>
      <c r="P270" s="22"/>
      <c r="Q270" s="22"/>
      <c r="R270" s="22"/>
      <c r="S270" s="22"/>
      <c r="T270" s="19"/>
      <c r="U270" s="19"/>
      <c r="V270" s="19"/>
      <c r="W270" s="19"/>
      <c r="X270" s="19"/>
      <c r="Y270" s="19"/>
      <c r="Z270" s="19"/>
      <c r="AA270" s="22"/>
      <c r="AB270" s="22"/>
      <c r="AC270" s="22"/>
      <c r="AD270" s="22"/>
    </row>
    <row r="271" spans="10:30" ht="13.5" customHeight="1" x14ac:dyDescent="0.2">
      <c r="J271" s="22"/>
      <c r="K271" s="22"/>
      <c r="L271" s="47" t="str">
        <f t="shared" si="58"/>
        <v/>
      </c>
      <c r="M271" s="22"/>
      <c r="N271" s="22"/>
      <c r="O271" s="22"/>
      <c r="P271" s="22"/>
      <c r="Q271" s="22"/>
      <c r="R271" s="22"/>
      <c r="S271" s="22"/>
      <c r="T271" s="19"/>
      <c r="U271" s="19"/>
      <c r="V271" s="19"/>
      <c r="W271" s="19"/>
      <c r="X271" s="19"/>
      <c r="Y271" s="19"/>
      <c r="Z271" s="19"/>
      <c r="AA271" s="22"/>
      <c r="AB271" s="22"/>
      <c r="AC271" s="22"/>
      <c r="AD271" s="22"/>
    </row>
    <row r="272" spans="10:30" ht="13.5" customHeight="1" x14ac:dyDescent="0.2">
      <c r="J272" s="22"/>
      <c r="K272" s="22"/>
      <c r="L272" s="47" t="str">
        <f t="shared" si="58"/>
        <v/>
      </c>
      <c r="M272" s="22"/>
      <c r="N272" s="22"/>
      <c r="O272" s="22"/>
      <c r="P272" s="22"/>
      <c r="Q272" s="22"/>
      <c r="R272" s="22"/>
      <c r="S272" s="22"/>
      <c r="T272" s="19"/>
      <c r="U272" s="19"/>
      <c r="V272" s="19"/>
      <c r="W272" s="19"/>
      <c r="X272" s="19"/>
      <c r="Y272" s="19"/>
      <c r="Z272" s="19"/>
      <c r="AA272" s="22"/>
      <c r="AB272" s="22"/>
      <c r="AC272" s="22"/>
      <c r="AD272" s="22"/>
    </row>
    <row r="273" spans="10:30" ht="13.5" customHeight="1" x14ac:dyDescent="0.2">
      <c r="J273" s="22"/>
      <c r="K273" s="22"/>
      <c r="L273" s="47" t="str">
        <f t="shared" si="58"/>
        <v/>
      </c>
      <c r="M273" s="22"/>
      <c r="N273" s="22"/>
      <c r="O273" s="22"/>
      <c r="P273" s="22"/>
      <c r="Q273" s="22"/>
      <c r="R273" s="22"/>
      <c r="S273" s="22"/>
      <c r="T273" s="19"/>
      <c r="U273" s="19"/>
      <c r="V273" s="19"/>
      <c r="W273" s="19"/>
      <c r="X273" s="19"/>
      <c r="Y273" s="19"/>
      <c r="Z273" s="19"/>
      <c r="AA273" s="22"/>
      <c r="AB273" s="22"/>
      <c r="AC273" s="22"/>
      <c r="AD273" s="22"/>
    </row>
    <row r="274" spans="10:30" ht="13.5" customHeight="1" x14ac:dyDescent="0.2">
      <c r="J274" s="22"/>
      <c r="K274" s="22"/>
      <c r="L274" s="47" t="str">
        <f t="shared" si="58"/>
        <v/>
      </c>
      <c r="M274" s="22"/>
      <c r="N274" s="22"/>
      <c r="O274" s="22"/>
      <c r="P274" s="22"/>
      <c r="Q274" s="22"/>
      <c r="R274" s="22"/>
      <c r="S274" s="22"/>
      <c r="T274" s="19"/>
      <c r="U274" s="19"/>
      <c r="V274" s="19"/>
      <c r="W274" s="19"/>
      <c r="X274" s="19"/>
      <c r="Y274" s="19"/>
      <c r="Z274" s="19"/>
      <c r="AA274" s="22"/>
      <c r="AB274" s="22"/>
      <c r="AC274" s="22"/>
      <c r="AD274" s="22"/>
    </row>
    <row r="275" spans="10:30" ht="13.5" customHeight="1" x14ac:dyDescent="0.2">
      <c r="J275" s="22"/>
      <c r="K275" s="22"/>
      <c r="L275" s="47" t="str">
        <f t="shared" si="58"/>
        <v/>
      </c>
      <c r="M275" s="22"/>
      <c r="N275" s="22"/>
      <c r="O275" s="22"/>
      <c r="P275" s="22"/>
      <c r="Q275" s="22"/>
      <c r="R275" s="22"/>
      <c r="S275" s="22"/>
      <c r="T275" s="19"/>
      <c r="U275" s="19"/>
      <c r="V275" s="19"/>
      <c r="W275" s="19"/>
      <c r="X275" s="19"/>
      <c r="Y275" s="19"/>
      <c r="Z275" s="19"/>
      <c r="AA275" s="22"/>
      <c r="AB275" s="22"/>
      <c r="AC275" s="22"/>
      <c r="AD275" s="22"/>
    </row>
    <row r="276" spans="10:30" ht="13.5" customHeight="1" x14ac:dyDescent="0.2">
      <c r="J276" s="22"/>
      <c r="K276" s="22"/>
      <c r="L276" s="47" t="str">
        <f t="shared" si="58"/>
        <v/>
      </c>
      <c r="M276" s="22"/>
      <c r="N276" s="22"/>
      <c r="O276" s="22"/>
      <c r="P276" s="22"/>
      <c r="Q276" s="22"/>
      <c r="R276" s="22"/>
      <c r="S276" s="22"/>
      <c r="T276" s="19"/>
      <c r="U276" s="19"/>
      <c r="V276" s="19"/>
      <c r="W276" s="19"/>
      <c r="X276" s="19"/>
      <c r="Y276" s="19"/>
      <c r="Z276" s="19"/>
      <c r="AA276" s="22"/>
      <c r="AB276" s="22"/>
      <c r="AC276" s="22"/>
      <c r="AD276" s="22"/>
    </row>
    <row r="277" spans="10:30" ht="13.5" customHeight="1" x14ac:dyDescent="0.2">
      <c r="J277" s="22"/>
      <c r="K277" s="22"/>
      <c r="L277" s="47" t="str">
        <f t="shared" si="58"/>
        <v/>
      </c>
      <c r="M277" s="22"/>
      <c r="N277" s="22"/>
      <c r="O277" s="22"/>
      <c r="P277" s="22"/>
      <c r="Q277" s="22"/>
      <c r="R277" s="22"/>
      <c r="S277" s="22"/>
      <c r="T277" s="19"/>
      <c r="U277" s="19"/>
      <c r="V277" s="19"/>
      <c r="W277" s="19"/>
      <c r="X277" s="19"/>
      <c r="Y277" s="19"/>
      <c r="Z277" s="19"/>
      <c r="AA277" s="22"/>
      <c r="AB277" s="22"/>
      <c r="AC277" s="22"/>
      <c r="AD277" s="22"/>
    </row>
    <row r="278" spans="10:30" ht="13.5" customHeight="1" x14ac:dyDescent="0.2">
      <c r="J278" s="22"/>
      <c r="K278" s="22"/>
      <c r="L278" s="47" t="str">
        <f t="shared" si="58"/>
        <v/>
      </c>
      <c r="M278" s="22"/>
      <c r="N278" s="22"/>
      <c r="O278" s="22"/>
      <c r="P278" s="22"/>
      <c r="Q278" s="22"/>
      <c r="R278" s="22"/>
      <c r="S278" s="22"/>
      <c r="T278" s="19"/>
      <c r="U278" s="19"/>
      <c r="V278" s="19"/>
      <c r="W278" s="19"/>
      <c r="X278" s="19"/>
      <c r="Y278" s="19"/>
      <c r="Z278" s="19"/>
      <c r="AA278" s="22"/>
      <c r="AB278" s="22"/>
      <c r="AC278" s="22"/>
      <c r="AD278" s="22"/>
    </row>
    <row r="279" spans="10:30" ht="13.5" customHeight="1" x14ac:dyDescent="0.2">
      <c r="J279" s="22"/>
      <c r="K279" s="22"/>
      <c r="L279" s="47" t="str">
        <f t="shared" si="58"/>
        <v/>
      </c>
      <c r="M279" s="22"/>
      <c r="N279" s="22"/>
      <c r="O279" s="22"/>
      <c r="P279" s="22"/>
      <c r="Q279" s="22"/>
      <c r="R279" s="22"/>
      <c r="S279" s="22"/>
      <c r="T279" s="19"/>
      <c r="U279" s="19"/>
      <c r="V279" s="19"/>
      <c r="W279" s="19"/>
      <c r="X279" s="19"/>
      <c r="Y279" s="19"/>
      <c r="Z279" s="19"/>
      <c r="AA279" s="22"/>
      <c r="AB279" s="22"/>
      <c r="AC279" s="22"/>
      <c r="AD279" s="22"/>
    </row>
    <row r="280" spans="10:30" ht="13.5" customHeight="1" x14ac:dyDescent="0.2">
      <c r="J280" s="22"/>
      <c r="K280" s="22"/>
      <c r="L280" s="47" t="str">
        <f t="shared" si="58"/>
        <v/>
      </c>
      <c r="M280" s="22"/>
      <c r="N280" s="22"/>
      <c r="O280" s="22"/>
      <c r="P280" s="22"/>
      <c r="Q280" s="22"/>
      <c r="R280" s="22"/>
      <c r="S280" s="22"/>
      <c r="T280" s="19"/>
      <c r="U280" s="19"/>
      <c r="V280" s="19"/>
      <c r="W280" s="19"/>
      <c r="X280" s="19"/>
      <c r="Y280" s="19"/>
      <c r="Z280" s="19"/>
      <c r="AA280" s="22"/>
      <c r="AB280" s="22"/>
      <c r="AC280" s="22"/>
      <c r="AD280" s="22"/>
    </row>
    <row r="281" spans="10:30" ht="13.5" customHeight="1" x14ac:dyDescent="0.2">
      <c r="J281" s="22"/>
      <c r="K281" s="22"/>
      <c r="L281" s="47" t="str">
        <f t="shared" si="58"/>
        <v/>
      </c>
      <c r="M281" s="22"/>
      <c r="N281" s="22"/>
      <c r="O281" s="22"/>
      <c r="P281" s="22"/>
      <c r="Q281" s="22"/>
      <c r="R281" s="22"/>
      <c r="S281" s="22"/>
      <c r="T281" s="19"/>
      <c r="U281" s="19"/>
      <c r="V281" s="19"/>
      <c r="W281" s="19"/>
      <c r="X281" s="19"/>
      <c r="Y281" s="19"/>
      <c r="Z281" s="19"/>
      <c r="AA281" s="22"/>
      <c r="AB281" s="22"/>
      <c r="AC281" s="22"/>
      <c r="AD281" s="22"/>
    </row>
    <row r="282" spans="10:30" ht="13.5" customHeight="1" x14ac:dyDescent="0.2">
      <c r="J282" s="22"/>
      <c r="K282" s="22"/>
      <c r="L282" s="47" t="str">
        <f t="shared" si="58"/>
        <v/>
      </c>
      <c r="M282" s="22"/>
      <c r="N282" s="22"/>
      <c r="O282" s="22"/>
      <c r="P282" s="22"/>
      <c r="Q282" s="22"/>
      <c r="R282" s="22"/>
      <c r="S282" s="22"/>
      <c r="T282" s="19"/>
      <c r="U282" s="19"/>
      <c r="V282" s="19"/>
      <c r="W282" s="19"/>
      <c r="X282" s="19"/>
      <c r="Y282" s="19"/>
      <c r="Z282" s="19"/>
      <c r="AA282" s="22"/>
      <c r="AB282" s="22"/>
      <c r="AC282" s="22"/>
      <c r="AD282" s="22"/>
    </row>
    <row r="283" spans="10:30" ht="13.5" customHeight="1" x14ac:dyDescent="0.2">
      <c r="J283" s="22"/>
      <c r="K283" s="22"/>
      <c r="L283" s="47" t="str">
        <f t="shared" si="58"/>
        <v/>
      </c>
      <c r="M283" s="22"/>
      <c r="N283" s="22"/>
      <c r="O283" s="22"/>
      <c r="P283" s="22"/>
      <c r="Q283" s="22"/>
      <c r="R283" s="22"/>
      <c r="S283" s="22"/>
      <c r="T283" s="19"/>
      <c r="U283" s="19"/>
      <c r="V283" s="19"/>
      <c r="W283" s="19"/>
      <c r="X283" s="19"/>
      <c r="Y283" s="19"/>
      <c r="Z283" s="19"/>
      <c r="AA283" s="22"/>
      <c r="AB283" s="22"/>
      <c r="AC283" s="22"/>
      <c r="AD283" s="22"/>
    </row>
    <row r="284" spans="10:30" ht="13.5" customHeight="1" x14ac:dyDescent="0.2">
      <c r="J284" s="22"/>
      <c r="K284" s="22"/>
      <c r="L284" s="47" t="str">
        <f t="shared" si="58"/>
        <v/>
      </c>
      <c r="M284" s="22"/>
      <c r="N284" s="22"/>
      <c r="O284" s="22"/>
      <c r="P284" s="22"/>
      <c r="Q284" s="22"/>
      <c r="R284" s="22"/>
      <c r="S284" s="22"/>
      <c r="T284" s="19"/>
      <c r="U284" s="19"/>
      <c r="V284" s="19"/>
      <c r="W284" s="19"/>
      <c r="X284" s="19"/>
      <c r="Y284" s="19"/>
      <c r="Z284" s="19"/>
      <c r="AA284" s="22"/>
      <c r="AB284" s="22"/>
      <c r="AC284" s="22"/>
      <c r="AD284" s="22"/>
    </row>
    <row r="285" spans="10:30" ht="13.5" customHeight="1" x14ac:dyDescent="0.2">
      <c r="J285" s="22"/>
      <c r="K285" s="22"/>
      <c r="L285" s="47" t="str">
        <f t="shared" si="58"/>
        <v/>
      </c>
      <c r="M285" s="22"/>
      <c r="N285" s="22"/>
      <c r="O285" s="22"/>
      <c r="P285" s="22"/>
      <c r="Q285" s="22"/>
      <c r="R285" s="22"/>
      <c r="S285" s="22"/>
      <c r="T285" s="19"/>
      <c r="U285" s="19"/>
      <c r="V285" s="19"/>
      <c r="W285" s="19"/>
      <c r="X285" s="19"/>
      <c r="Y285" s="19"/>
      <c r="Z285" s="19"/>
      <c r="AA285" s="22"/>
      <c r="AB285" s="22"/>
      <c r="AC285" s="22"/>
      <c r="AD285" s="22"/>
    </row>
    <row r="286" spans="10:30" ht="13.5" customHeight="1" x14ac:dyDescent="0.2">
      <c r="J286" s="22"/>
      <c r="K286" s="22"/>
      <c r="L286" s="47" t="str">
        <f t="shared" si="58"/>
        <v/>
      </c>
      <c r="M286" s="22"/>
      <c r="N286" s="22"/>
      <c r="O286" s="22"/>
      <c r="P286" s="22"/>
      <c r="Q286" s="22"/>
      <c r="R286" s="22"/>
      <c r="S286" s="22"/>
      <c r="T286" s="19"/>
      <c r="U286" s="19"/>
      <c r="V286" s="19"/>
      <c r="W286" s="19"/>
      <c r="X286" s="19"/>
      <c r="Y286" s="19"/>
      <c r="Z286" s="19"/>
      <c r="AA286" s="22"/>
      <c r="AB286" s="22"/>
      <c r="AC286" s="22"/>
      <c r="AD286" s="22"/>
    </row>
    <row r="287" spans="10:30" ht="13.5" customHeight="1" x14ac:dyDescent="0.2">
      <c r="J287" s="22"/>
      <c r="K287" s="22"/>
      <c r="L287" s="47" t="str">
        <f t="shared" si="58"/>
        <v/>
      </c>
      <c r="M287" s="22"/>
      <c r="N287" s="22"/>
      <c r="O287" s="22"/>
      <c r="P287" s="22"/>
      <c r="Q287" s="22"/>
      <c r="R287" s="22"/>
      <c r="S287" s="22"/>
      <c r="T287" s="19"/>
      <c r="U287" s="19"/>
      <c r="V287" s="19"/>
      <c r="W287" s="19"/>
      <c r="X287" s="19"/>
      <c r="Y287" s="19"/>
      <c r="Z287" s="19"/>
      <c r="AA287" s="22"/>
      <c r="AB287" s="22"/>
      <c r="AC287" s="22"/>
      <c r="AD287" s="22"/>
    </row>
    <row r="288" spans="10:30" ht="13.5" customHeight="1" x14ac:dyDescent="0.2">
      <c r="J288" s="22"/>
      <c r="K288" s="22"/>
      <c r="L288" s="47" t="str">
        <f t="shared" si="58"/>
        <v/>
      </c>
      <c r="M288" s="22"/>
      <c r="N288" s="22"/>
      <c r="O288" s="22"/>
      <c r="P288" s="22"/>
      <c r="Q288" s="22"/>
      <c r="R288" s="22"/>
      <c r="S288" s="22"/>
      <c r="T288" s="19"/>
      <c r="U288" s="19"/>
      <c r="V288" s="19"/>
      <c r="W288" s="19"/>
      <c r="X288" s="19"/>
      <c r="Y288" s="19"/>
      <c r="Z288" s="19"/>
      <c r="AA288" s="22"/>
      <c r="AB288" s="22"/>
      <c r="AC288" s="22"/>
      <c r="AD288" s="22"/>
    </row>
    <row r="289" spans="10:30" ht="13.5" customHeight="1" x14ac:dyDescent="0.2">
      <c r="J289" s="22"/>
      <c r="K289" s="22"/>
      <c r="L289" s="47" t="str">
        <f t="shared" si="58"/>
        <v/>
      </c>
      <c r="M289" s="22"/>
      <c r="N289" s="22"/>
      <c r="O289" s="22"/>
      <c r="P289" s="22"/>
      <c r="Q289" s="22"/>
      <c r="R289" s="22"/>
      <c r="S289" s="22"/>
      <c r="T289" s="19"/>
      <c r="U289" s="19"/>
      <c r="V289" s="19"/>
      <c r="W289" s="19"/>
      <c r="X289" s="19"/>
      <c r="Y289" s="19"/>
      <c r="Z289" s="19"/>
      <c r="AA289" s="22"/>
      <c r="AB289" s="22"/>
      <c r="AC289" s="22"/>
      <c r="AD289" s="22"/>
    </row>
    <row r="290" spans="10:30" ht="13.5" customHeight="1" x14ac:dyDescent="0.2">
      <c r="J290" s="22"/>
      <c r="K290" s="22"/>
      <c r="L290" s="47" t="str">
        <f t="shared" si="58"/>
        <v/>
      </c>
      <c r="M290" s="22"/>
      <c r="N290" s="22"/>
      <c r="O290" s="22"/>
      <c r="P290" s="22"/>
      <c r="Q290" s="22"/>
      <c r="R290" s="22"/>
      <c r="S290" s="22"/>
      <c r="T290" s="19"/>
      <c r="U290" s="19"/>
      <c r="V290" s="19"/>
      <c r="W290" s="19"/>
      <c r="X290" s="19"/>
      <c r="Y290" s="19"/>
      <c r="Z290" s="19"/>
      <c r="AA290" s="22"/>
      <c r="AB290" s="22"/>
      <c r="AC290" s="22"/>
      <c r="AD290" s="22"/>
    </row>
    <row r="291" spans="10:30" ht="13.5" customHeight="1" x14ac:dyDescent="0.2">
      <c r="J291" s="22"/>
      <c r="K291" s="22"/>
      <c r="L291" s="47" t="str">
        <f t="shared" si="58"/>
        <v/>
      </c>
      <c r="M291" s="22"/>
      <c r="N291" s="22"/>
      <c r="O291" s="22"/>
      <c r="P291" s="22"/>
      <c r="Q291" s="22"/>
      <c r="R291" s="22"/>
      <c r="S291" s="22"/>
      <c r="T291" s="19"/>
      <c r="U291" s="19"/>
      <c r="V291" s="19"/>
      <c r="W291" s="19"/>
      <c r="X291" s="19"/>
      <c r="Y291" s="19"/>
      <c r="Z291" s="19"/>
      <c r="AA291" s="22"/>
      <c r="AB291" s="22"/>
      <c r="AC291" s="22"/>
      <c r="AD291" s="22"/>
    </row>
    <row r="292" spans="10:30" ht="13.5" customHeight="1" x14ac:dyDescent="0.2">
      <c r="J292" s="22"/>
      <c r="K292" s="22"/>
      <c r="L292" s="47" t="str">
        <f t="shared" si="58"/>
        <v/>
      </c>
      <c r="M292" s="22"/>
      <c r="N292" s="22"/>
      <c r="O292" s="22"/>
      <c r="P292" s="22"/>
      <c r="Q292" s="22"/>
      <c r="R292" s="22"/>
      <c r="S292" s="22"/>
      <c r="T292" s="19"/>
      <c r="U292" s="19"/>
      <c r="V292" s="19"/>
      <c r="W292" s="19"/>
      <c r="X292" s="19"/>
      <c r="Y292" s="19"/>
      <c r="Z292" s="19"/>
      <c r="AA292" s="22"/>
      <c r="AB292" s="22"/>
      <c r="AC292" s="22"/>
      <c r="AD292" s="22"/>
    </row>
    <row r="293" spans="10:30" ht="13.5" customHeight="1" x14ac:dyDescent="0.2">
      <c r="J293" s="22"/>
      <c r="K293" s="22"/>
      <c r="L293" s="47" t="str">
        <f t="shared" si="58"/>
        <v/>
      </c>
      <c r="M293" s="22"/>
      <c r="N293" s="22"/>
      <c r="O293" s="22"/>
      <c r="P293" s="22"/>
      <c r="Q293" s="22"/>
      <c r="R293" s="22"/>
      <c r="S293" s="22"/>
      <c r="T293" s="19"/>
      <c r="U293" s="19"/>
      <c r="V293" s="19"/>
      <c r="W293" s="19"/>
      <c r="X293" s="19"/>
      <c r="Y293" s="19"/>
      <c r="Z293" s="19"/>
      <c r="AA293" s="22"/>
      <c r="AB293" s="22"/>
      <c r="AC293" s="22"/>
      <c r="AD293" s="22"/>
    </row>
    <row r="294" spans="10:30" ht="13.5" customHeight="1" x14ac:dyDescent="0.2">
      <c r="J294" s="22"/>
      <c r="K294" s="22"/>
      <c r="L294" s="47" t="str">
        <f t="shared" si="58"/>
        <v/>
      </c>
      <c r="M294" s="22"/>
      <c r="N294" s="22"/>
      <c r="O294" s="22"/>
      <c r="P294" s="22"/>
      <c r="Q294" s="22"/>
      <c r="R294" s="22"/>
      <c r="S294" s="22"/>
      <c r="T294" s="19"/>
      <c r="U294" s="19"/>
      <c r="V294" s="19"/>
      <c r="W294" s="19"/>
      <c r="X294" s="19"/>
      <c r="Y294" s="19"/>
      <c r="Z294" s="19"/>
      <c r="AA294" s="22"/>
      <c r="AB294" s="22"/>
      <c r="AC294" s="22"/>
      <c r="AD294" s="22"/>
    </row>
    <row r="295" spans="10:30" ht="13.5" customHeight="1" x14ac:dyDescent="0.2">
      <c r="J295" s="22"/>
      <c r="K295" s="22"/>
      <c r="L295" s="47" t="str">
        <f t="shared" si="58"/>
        <v/>
      </c>
      <c r="M295" s="22"/>
      <c r="N295" s="22"/>
      <c r="O295" s="22"/>
      <c r="P295" s="22"/>
      <c r="Q295" s="22"/>
      <c r="R295" s="22"/>
      <c r="S295" s="22"/>
      <c r="T295" s="19"/>
      <c r="U295" s="19"/>
      <c r="V295" s="19"/>
      <c r="W295" s="19"/>
      <c r="X295" s="19"/>
      <c r="Y295" s="19"/>
      <c r="Z295" s="19"/>
      <c r="AA295" s="22"/>
      <c r="AB295" s="22"/>
      <c r="AC295" s="22"/>
      <c r="AD295" s="22"/>
    </row>
    <row r="296" spans="10:30" ht="13.5" customHeight="1" x14ac:dyDescent="0.2">
      <c r="J296" s="22"/>
      <c r="K296" s="22"/>
      <c r="L296" s="47" t="str">
        <f t="shared" si="58"/>
        <v/>
      </c>
      <c r="M296" s="22"/>
      <c r="N296" s="22"/>
      <c r="O296" s="22"/>
      <c r="P296" s="22"/>
      <c r="Q296" s="22"/>
      <c r="R296" s="22"/>
      <c r="S296" s="22"/>
      <c r="T296" s="19"/>
      <c r="U296" s="19"/>
      <c r="V296" s="19"/>
      <c r="W296" s="19"/>
      <c r="X296" s="19"/>
      <c r="Y296" s="19"/>
      <c r="Z296" s="19"/>
      <c r="AA296" s="22"/>
      <c r="AB296" s="22"/>
      <c r="AC296" s="22"/>
      <c r="AD296" s="22"/>
    </row>
    <row r="297" spans="10:30" ht="13.5" customHeight="1" x14ac:dyDescent="0.2">
      <c r="J297" s="22"/>
      <c r="K297" s="22"/>
      <c r="L297" s="47" t="str">
        <f t="shared" si="58"/>
        <v/>
      </c>
      <c r="M297" s="22"/>
      <c r="N297" s="22"/>
      <c r="O297" s="22"/>
      <c r="P297" s="22"/>
      <c r="Q297" s="22"/>
      <c r="R297" s="22"/>
      <c r="S297" s="22"/>
      <c r="T297" s="19"/>
      <c r="U297" s="19"/>
      <c r="V297" s="19"/>
      <c r="W297" s="19"/>
      <c r="X297" s="19"/>
      <c r="Y297" s="19"/>
      <c r="Z297" s="19"/>
      <c r="AA297" s="22"/>
      <c r="AB297" s="22"/>
      <c r="AC297" s="22"/>
      <c r="AD297" s="22"/>
    </row>
    <row r="298" spans="10:30" ht="13.5" customHeight="1" x14ac:dyDescent="0.2">
      <c r="J298" s="22"/>
      <c r="K298" s="22"/>
      <c r="L298" s="47" t="str">
        <f t="shared" si="58"/>
        <v/>
      </c>
      <c r="M298" s="22"/>
      <c r="N298" s="22"/>
      <c r="O298" s="22"/>
      <c r="P298" s="22"/>
      <c r="Q298" s="22"/>
      <c r="R298" s="22"/>
      <c r="S298" s="22"/>
      <c r="T298" s="19"/>
      <c r="U298" s="19"/>
      <c r="V298" s="19"/>
      <c r="W298" s="19"/>
      <c r="X298" s="19"/>
      <c r="Y298" s="19"/>
      <c r="Z298" s="19"/>
      <c r="AA298" s="22"/>
      <c r="AB298" s="22"/>
      <c r="AC298" s="22"/>
      <c r="AD298" s="22"/>
    </row>
    <row r="299" spans="10:30" ht="13.5" customHeight="1" x14ac:dyDescent="0.2">
      <c r="J299" s="22"/>
      <c r="K299" s="22"/>
      <c r="L299" s="47" t="str">
        <f t="shared" si="58"/>
        <v/>
      </c>
      <c r="M299" s="22"/>
      <c r="N299" s="22"/>
      <c r="O299" s="22"/>
      <c r="P299" s="22"/>
      <c r="Q299" s="22"/>
      <c r="R299" s="22"/>
      <c r="S299" s="22"/>
      <c r="T299" s="19"/>
      <c r="U299" s="19"/>
      <c r="V299" s="19"/>
      <c r="W299" s="19"/>
      <c r="X299" s="19"/>
      <c r="Y299" s="19"/>
      <c r="Z299" s="19"/>
      <c r="AA299" s="22"/>
      <c r="AB299" s="22"/>
      <c r="AC299" s="22"/>
      <c r="AD299" s="22"/>
    </row>
    <row r="300" spans="10:30" ht="13.5" customHeight="1" x14ac:dyDescent="0.2">
      <c r="J300" s="22"/>
      <c r="K300" s="22"/>
      <c r="L300" s="47" t="str">
        <f t="shared" si="58"/>
        <v/>
      </c>
      <c r="M300" s="22"/>
      <c r="N300" s="22"/>
      <c r="O300" s="22"/>
      <c r="P300" s="22"/>
      <c r="Q300" s="22"/>
      <c r="R300" s="22"/>
      <c r="S300" s="22"/>
      <c r="T300" s="19"/>
      <c r="U300" s="19"/>
      <c r="V300" s="19"/>
      <c r="W300" s="19"/>
      <c r="X300" s="19"/>
      <c r="Y300" s="19"/>
      <c r="Z300" s="19"/>
      <c r="AA300" s="22"/>
      <c r="AB300" s="22"/>
      <c r="AC300" s="22"/>
      <c r="AD300" s="22"/>
    </row>
    <row r="301" spans="10:30" ht="13.5" customHeight="1" x14ac:dyDescent="0.2">
      <c r="J301" s="22"/>
      <c r="K301" s="22"/>
      <c r="L301" s="47" t="str">
        <f t="shared" si="58"/>
        <v/>
      </c>
      <c r="M301" s="22"/>
      <c r="N301" s="22"/>
      <c r="O301" s="22"/>
      <c r="P301" s="22"/>
      <c r="Q301" s="22"/>
      <c r="R301" s="22"/>
      <c r="S301" s="22"/>
      <c r="T301" s="19"/>
      <c r="U301" s="19"/>
      <c r="V301" s="19"/>
      <c r="W301" s="19"/>
      <c r="X301" s="19"/>
      <c r="Y301" s="19"/>
      <c r="Z301" s="19"/>
      <c r="AA301" s="22"/>
      <c r="AB301" s="22"/>
      <c r="AC301" s="22"/>
      <c r="AD301" s="22"/>
    </row>
    <row r="302" spans="10:30" ht="13.5" customHeight="1" x14ac:dyDescent="0.2">
      <c r="J302" s="22"/>
      <c r="K302" s="22"/>
      <c r="L302" s="47" t="str">
        <f t="shared" si="58"/>
        <v/>
      </c>
      <c r="M302" s="22"/>
      <c r="N302" s="22"/>
      <c r="O302" s="22"/>
      <c r="P302" s="22"/>
      <c r="Q302" s="22"/>
      <c r="R302" s="22"/>
      <c r="S302" s="22"/>
      <c r="T302" s="19"/>
      <c r="U302" s="19"/>
      <c r="V302" s="19"/>
      <c r="W302" s="19"/>
      <c r="X302" s="19"/>
      <c r="Y302" s="19"/>
      <c r="Z302" s="19"/>
      <c r="AA302" s="22"/>
      <c r="AB302" s="22"/>
      <c r="AC302" s="22"/>
      <c r="AD302" s="22"/>
    </row>
    <row r="303" spans="10:30" ht="13.5" customHeight="1" x14ac:dyDescent="0.2">
      <c r="J303" s="22"/>
      <c r="K303" s="22"/>
      <c r="L303" s="47" t="str">
        <f t="shared" si="58"/>
        <v/>
      </c>
      <c r="M303" s="22"/>
      <c r="N303" s="22"/>
      <c r="O303" s="22"/>
      <c r="P303" s="22"/>
      <c r="Q303" s="22"/>
      <c r="R303" s="22"/>
      <c r="S303" s="22"/>
      <c r="T303" s="19"/>
      <c r="U303" s="19"/>
      <c r="V303" s="19"/>
      <c r="W303" s="19"/>
      <c r="X303" s="19"/>
      <c r="Y303" s="19"/>
      <c r="Z303" s="19"/>
      <c r="AA303" s="22"/>
      <c r="AB303" s="22"/>
      <c r="AC303" s="22"/>
      <c r="AD303" s="22"/>
    </row>
    <row r="304" spans="10:30" ht="13.5" customHeight="1" x14ac:dyDescent="0.2">
      <c r="J304" s="22"/>
      <c r="K304" s="22"/>
      <c r="L304" s="47" t="str">
        <f t="shared" si="58"/>
        <v/>
      </c>
      <c r="M304" s="22"/>
      <c r="N304" s="22"/>
      <c r="O304" s="22"/>
      <c r="P304" s="22"/>
      <c r="Q304" s="22"/>
      <c r="R304" s="22"/>
      <c r="S304" s="22"/>
      <c r="T304" s="19"/>
      <c r="U304" s="19"/>
      <c r="V304" s="19"/>
      <c r="W304" s="19"/>
      <c r="X304" s="19"/>
      <c r="Y304" s="19"/>
      <c r="Z304" s="19"/>
      <c r="AA304" s="22"/>
      <c r="AB304" s="22"/>
      <c r="AC304" s="22"/>
      <c r="AD304" s="22"/>
    </row>
    <row r="305" spans="10:30" ht="13.5" customHeight="1" x14ac:dyDescent="0.2">
      <c r="J305" s="22"/>
      <c r="K305" s="22"/>
      <c r="L305" s="47" t="str">
        <f t="shared" si="58"/>
        <v/>
      </c>
      <c r="M305" s="22"/>
      <c r="N305" s="22"/>
      <c r="O305" s="22"/>
      <c r="P305" s="22"/>
      <c r="Q305" s="22"/>
      <c r="R305" s="22"/>
      <c r="S305" s="22"/>
      <c r="T305" s="19"/>
      <c r="U305" s="19"/>
      <c r="V305" s="19"/>
      <c r="W305" s="19"/>
      <c r="X305" s="19"/>
      <c r="Y305" s="19"/>
      <c r="Z305" s="19"/>
      <c r="AA305" s="22"/>
      <c r="AB305" s="22"/>
      <c r="AC305" s="22"/>
      <c r="AD305" s="22"/>
    </row>
    <row r="306" spans="10:30" ht="13.5" customHeight="1" x14ac:dyDescent="0.2">
      <c r="J306" s="22"/>
      <c r="K306" s="22"/>
      <c r="L306" s="47" t="str">
        <f t="shared" si="58"/>
        <v/>
      </c>
      <c r="M306" s="22"/>
      <c r="N306" s="22"/>
      <c r="O306" s="22"/>
      <c r="P306" s="22"/>
      <c r="Q306" s="22"/>
      <c r="R306" s="22"/>
      <c r="S306" s="22"/>
      <c r="T306" s="19"/>
      <c r="U306" s="19"/>
      <c r="V306" s="19"/>
      <c r="W306" s="19"/>
      <c r="X306" s="19"/>
      <c r="Y306" s="19"/>
      <c r="Z306" s="19"/>
      <c r="AA306" s="22"/>
      <c r="AB306" s="22"/>
      <c r="AC306" s="22"/>
      <c r="AD306" s="22"/>
    </row>
    <row r="307" spans="10:30" ht="13.5" customHeight="1" x14ac:dyDescent="0.2">
      <c r="J307" s="22"/>
      <c r="K307" s="22"/>
      <c r="L307" s="47" t="str">
        <f t="shared" si="58"/>
        <v/>
      </c>
      <c r="M307" s="22"/>
      <c r="N307" s="22"/>
      <c r="O307" s="22"/>
      <c r="P307" s="22"/>
      <c r="Q307" s="22"/>
      <c r="R307" s="22"/>
      <c r="S307" s="22"/>
      <c r="T307" s="19"/>
      <c r="U307" s="19"/>
      <c r="V307" s="19"/>
      <c r="W307" s="19"/>
      <c r="X307" s="19"/>
      <c r="Y307" s="19"/>
      <c r="Z307" s="19"/>
      <c r="AA307" s="22"/>
      <c r="AB307" s="22"/>
      <c r="AC307" s="22"/>
      <c r="AD307" s="22"/>
    </row>
    <row r="308" spans="10:30" ht="13.5" customHeight="1" x14ac:dyDescent="0.2">
      <c r="J308" s="22"/>
      <c r="K308" s="22"/>
      <c r="L308" s="47" t="str">
        <f t="shared" si="58"/>
        <v/>
      </c>
      <c r="M308" s="22"/>
      <c r="N308" s="22"/>
      <c r="O308" s="22"/>
      <c r="P308" s="22"/>
      <c r="Q308" s="22"/>
      <c r="R308" s="22"/>
      <c r="S308" s="22"/>
      <c r="T308" s="19"/>
      <c r="U308" s="19"/>
      <c r="V308" s="19"/>
      <c r="W308" s="19"/>
      <c r="X308" s="19"/>
      <c r="Y308" s="19"/>
      <c r="Z308" s="19"/>
      <c r="AA308" s="22"/>
      <c r="AB308" s="22"/>
      <c r="AC308" s="22"/>
      <c r="AD308" s="22"/>
    </row>
    <row r="309" spans="10:30" ht="13.5" customHeight="1" x14ac:dyDescent="0.2">
      <c r="J309" s="22"/>
      <c r="K309" s="22"/>
      <c r="L309" s="47" t="str">
        <f t="shared" si="58"/>
        <v/>
      </c>
      <c r="M309" s="22"/>
      <c r="N309" s="22"/>
      <c r="O309" s="22"/>
      <c r="P309" s="22"/>
      <c r="Q309" s="22"/>
      <c r="R309" s="22"/>
      <c r="S309" s="22"/>
      <c r="T309" s="19"/>
      <c r="U309" s="19"/>
      <c r="V309" s="19"/>
      <c r="W309" s="19"/>
      <c r="X309" s="19"/>
      <c r="Y309" s="19"/>
      <c r="Z309" s="19"/>
      <c r="AA309" s="22"/>
      <c r="AB309" s="22"/>
      <c r="AC309" s="22"/>
      <c r="AD309" s="22"/>
    </row>
    <row r="310" spans="10:30" ht="13.5" customHeight="1" x14ac:dyDescent="0.2">
      <c r="J310" s="22"/>
      <c r="K310" s="22"/>
      <c r="L310" s="47" t="str">
        <f t="shared" si="58"/>
        <v/>
      </c>
      <c r="M310" s="22"/>
      <c r="N310" s="22"/>
      <c r="O310" s="22"/>
      <c r="P310" s="22"/>
      <c r="Q310" s="22"/>
      <c r="R310" s="22"/>
      <c r="S310" s="22"/>
      <c r="T310" s="19"/>
      <c r="U310" s="19"/>
      <c r="V310" s="19"/>
      <c r="W310" s="19"/>
      <c r="X310" s="19"/>
      <c r="Y310" s="19"/>
      <c r="Z310" s="19"/>
      <c r="AA310" s="22"/>
      <c r="AB310" s="22"/>
      <c r="AC310" s="22"/>
      <c r="AD310" s="22"/>
    </row>
    <row r="311" spans="10:30" ht="13.5" customHeight="1" x14ac:dyDescent="0.2">
      <c r="J311" s="22"/>
      <c r="K311" s="22"/>
      <c r="L311" s="47" t="str">
        <f t="shared" si="58"/>
        <v/>
      </c>
      <c r="M311" s="22"/>
      <c r="N311" s="22"/>
      <c r="O311" s="22"/>
      <c r="P311" s="22"/>
      <c r="Q311" s="22"/>
      <c r="R311" s="22"/>
      <c r="S311" s="22"/>
      <c r="T311" s="19"/>
      <c r="U311" s="19"/>
      <c r="V311" s="19"/>
      <c r="W311" s="19"/>
      <c r="X311" s="19"/>
      <c r="Y311" s="19"/>
      <c r="Z311" s="19"/>
      <c r="AA311" s="22"/>
      <c r="AB311" s="22"/>
      <c r="AC311" s="22"/>
      <c r="AD311" s="22"/>
    </row>
    <row r="312" spans="10:30" ht="13.5" customHeight="1" x14ac:dyDescent="0.2">
      <c r="J312" s="22"/>
      <c r="K312" s="22"/>
      <c r="L312" s="47" t="str">
        <f t="shared" si="58"/>
        <v/>
      </c>
      <c r="M312" s="22"/>
      <c r="N312" s="22"/>
      <c r="O312" s="22"/>
      <c r="P312" s="22"/>
      <c r="Q312" s="22"/>
      <c r="R312" s="22"/>
      <c r="S312" s="22"/>
      <c r="T312" s="19"/>
      <c r="U312" s="19"/>
      <c r="V312" s="19"/>
      <c r="W312" s="19"/>
      <c r="X312" s="19"/>
      <c r="Y312" s="19"/>
      <c r="Z312" s="19"/>
      <c r="AA312" s="22"/>
      <c r="AB312" s="22"/>
      <c r="AC312" s="22"/>
      <c r="AD312" s="22"/>
    </row>
    <row r="313" spans="10:30" ht="13.5" customHeight="1" x14ac:dyDescent="0.2">
      <c r="J313" s="22"/>
      <c r="K313" s="22"/>
      <c r="L313" s="47" t="str">
        <f t="shared" si="58"/>
        <v/>
      </c>
      <c r="M313" s="22"/>
      <c r="N313" s="22"/>
      <c r="O313" s="22"/>
      <c r="P313" s="22"/>
      <c r="Q313" s="22"/>
      <c r="R313" s="22"/>
      <c r="S313" s="22"/>
      <c r="T313" s="19"/>
      <c r="U313" s="19"/>
      <c r="V313" s="19"/>
      <c r="W313" s="19"/>
      <c r="X313" s="19"/>
      <c r="Y313" s="19"/>
      <c r="Z313" s="19"/>
      <c r="AA313" s="22"/>
      <c r="AB313" s="22"/>
      <c r="AC313" s="22"/>
      <c r="AD313" s="22"/>
    </row>
    <row r="314" spans="10:30" ht="13.5" customHeight="1" x14ac:dyDescent="0.2">
      <c r="J314" s="22"/>
      <c r="K314" s="22"/>
      <c r="L314" s="47" t="str">
        <f t="shared" si="58"/>
        <v/>
      </c>
      <c r="M314" s="22"/>
      <c r="N314" s="22"/>
      <c r="O314" s="22"/>
      <c r="P314" s="22"/>
      <c r="Q314" s="22"/>
      <c r="R314" s="22"/>
      <c r="S314" s="22"/>
      <c r="T314" s="19"/>
      <c r="U314" s="19"/>
      <c r="V314" s="19"/>
      <c r="W314" s="19"/>
      <c r="X314" s="19"/>
      <c r="Y314" s="19"/>
      <c r="Z314" s="19"/>
      <c r="AA314" s="22"/>
      <c r="AB314" s="22"/>
      <c r="AC314" s="22"/>
      <c r="AD314" s="22"/>
    </row>
    <row r="315" spans="10:30" ht="13.5" customHeight="1" x14ac:dyDescent="0.2">
      <c r="J315" s="22"/>
      <c r="K315" s="22"/>
      <c r="L315" s="47" t="str">
        <f t="shared" si="58"/>
        <v/>
      </c>
      <c r="M315" s="22"/>
      <c r="N315" s="22"/>
      <c r="O315" s="22"/>
      <c r="P315" s="22"/>
      <c r="Q315" s="22"/>
      <c r="R315" s="22"/>
      <c r="S315" s="22"/>
      <c r="T315" s="19"/>
      <c r="U315" s="19"/>
      <c r="V315" s="19"/>
      <c r="W315" s="19"/>
      <c r="X315" s="19"/>
      <c r="Y315" s="19"/>
      <c r="Z315" s="19"/>
      <c r="AA315" s="22"/>
      <c r="AB315" s="22"/>
      <c r="AC315" s="22"/>
      <c r="AD315" s="22"/>
    </row>
    <row r="316" spans="10:30" ht="13.5" customHeight="1" x14ac:dyDescent="0.2">
      <c r="J316" s="22"/>
      <c r="K316" s="22"/>
      <c r="L316" s="47" t="str">
        <f t="shared" si="58"/>
        <v/>
      </c>
      <c r="M316" s="22"/>
      <c r="N316" s="22"/>
      <c r="O316" s="22"/>
      <c r="P316" s="22"/>
      <c r="Q316" s="22"/>
      <c r="R316" s="22"/>
      <c r="S316" s="22"/>
      <c r="T316" s="19"/>
      <c r="U316" s="19"/>
      <c r="V316" s="19"/>
      <c r="W316" s="19"/>
      <c r="X316" s="19"/>
      <c r="Y316" s="19"/>
      <c r="Z316" s="19"/>
      <c r="AA316" s="22"/>
      <c r="AB316" s="22"/>
      <c r="AC316" s="22"/>
      <c r="AD316" s="22"/>
    </row>
    <row r="317" spans="10:30" ht="13.5" customHeight="1" x14ac:dyDescent="0.2">
      <c r="J317" s="22"/>
      <c r="K317" s="22"/>
      <c r="L317" s="47" t="str">
        <f t="shared" si="58"/>
        <v/>
      </c>
      <c r="M317" s="22"/>
      <c r="N317" s="22"/>
      <c r="O317" s="22"/>
      <c r="P317" s="22"/>
      <c r="Q317" s="22"/>
      <c r="R317" s="22"/>
      <c r="S317" s="22"/>
      <c r="T317" s="19"/>
      <c r="U317" s="19"/>
      <c r="V317" s="19"/>
      <c r="W317" s="19"/>
      <c r="X317" s="19"/>
      <c r="Y317" s="19"/>
      <c r="Z317" s="19"/>
      <c r="AA317" s="22"/>
      <c r="AB317" s="22"/>
      <c r="AC317" s="22"/>
      <c r="AD317" s="22"/>
    </row>
    <row r="318" spans="10:30" ht="13.5" customHeight="1" x14ac:dyDescent="0.2">
      <c r="J318" s="22"/>
      <c r="K318" s="22"/>
      <c r="L318" s="47" t="str">
        <f t="shared" si="58"/>
        <v/>
      </c>
      <c r="M318" s="22"/>
      <c r="N318" s="22"/>
      <c r="O318" s="22"/>
      <c r="P318" s="22"/>
      <c r="Q318" s="22"/>
      <c r="R318" s="22"/>
      <c r="S318" s="22"/>
      <c r="T318" s="19"/>
      <c r="U318" s="19"/>
      <c r="V318" s="19"/>
      <c r="W318" s="19"/>
      <c r="X318" s="19"/>
      <c r="Y318" s="19"/>
      <c r="Z318" s="19"/>
      <c r="AA318" s="22"/>
      <c r="AB318" s="22"/>
      <c r="AC318" s="22"/>
      <c r="AD318" s="22"/>
    </row>
    <row r="319" spans="10:30" ht="13.5" customHeight="1" x14ac:dyDescent="0.2">
      <c r="J319" s="22"/>
      <c r="K319" s="22"/>
      <c r="L319" s="47" t="str">
        <f t="shared" si="58"/>
        <v/>
      </c>
      <c r="M319" s="22"/>
      <c r="N319" s="22"/>
      <c r="O319" s="22"/>
      <c r="P319" s="22"/>
      <c r="Q319" s="22"/>
      <c r="R319" s="22"/>
      <c r="S319" s="22"/>
      <c r="T319" s="19"/>
      <c r="U319" s="19"/>
      <c r="V319" s="19"/>
      <c r="W319" s="19"/>
      <c r="X319" s="19"/>
      <c r="Y319" s="19"/>
      <c r="Z319" s="19"/>
      <c r="AA319" s="22"/>
      <c r="AB319" s="22"/>
      <c r="AC319" s="22"/>
      <c r="AD319" s="22"/>
    </row>
    <row r="320" spans="10:30" ht="13.5" customHeight="1" x14ac:dyDescent="0.2">
      <c r="J320" s="22"/>
      <c r="K320" s="22"/>
      <c r="L320" s="47" t="str">
        <f t="shared" si="58"/>
        <v/>
      </c>
      <c r="M320" s="22"/>
      <c r="N320" s="22"/>
      <c r="O320" s="22"/>
      <c r="P320" s="22"/>
      <c r="Q320" s="22"/>
      <c r="R320" s="22"/>
      <c r="S320" s="22"/>
      <c r="T320" s="19"/>
      <c r="U320" s="19"/>
      <c r="V320" s="19"/>
      <c r="W320" s="19"/>
      <c r="X320" s="19"/>
      <c r="Y320" s="19"/>
      <c r="Z320" s="19"/>
      <c r="AA320" s="22"/>
      <c r="AB320" s="22"/>
      <c r="AC320" s="22"/>
      <c r="AD320" s="22"/>
    </row>
    <row r="321" spans="10:30" ht="13.5" customHeight="1" x14ac:dyDescent="0.2">
      <c r="J321" s="22"/>
      <c r="K321" s="22"/>
      <c r="L321" s="47" t="str">
        <f t="shared" si="58"/>
        <v/>
      </c>
      <c r="M321" s="22"/>
      <c r="N321" s="22"/>
      <c r="O321" s="22"/>
      <c r="P321" s="22"/>
      <c r="Q321" s="22"/>
      <c r="R321" s="22"/>
      <c r="S321" s="22"/>
      <c r="T321" s="19"/>
      <c r="U321" s="19"/>
      <c r="V321" s="19"/>
      <c r="W321" s="19"/>
      <c r="X321" s="19"/>
      <c r="Y321" s="19"/>
      <c r="Z321" s="19"/>
      <c r="AA321" s="22"/>
      <c r="AB321" s="22"/>
      <c r="AC321" s="22"/>
      <c r="AD321" s="22"/>
    </row>
    <row r="322" spans="10:30" ht="13.5" customHeight="1" x14ac:dyDescent="0.2">
      <c r="J322" s="22"/>
      <c r="K322" s="22"/>
      <c r="L322" s="47" t="str">
        <f t="shared" si="58"/>
        <v/>
      </c>
      <c r="M322" s="22"/>
      <c r="N322" s="22"/>
      <c r="O322" s="22"/>
      <c r="P322" s="22"/>
      <c r="Q322" s="22"/>
      <c r="R322" s="22"/>
      <c r="S322" s="22"/>
      <c r="T322" s="19"/>
      <c r="U322" s="19"/>
      <c r="V322" s="19"/>
      <c r="W322" s="19"/>
      <c r="X322" s="19"/>
      <c r="Y322" s="19"/>
      <c r="Z322" s="19"/>
      <c r="AA322" s="22"/>
      <c r="AB322" s="22"/>
      <c r="AC322" s="22"/>
      <c r="AD322" s="22"/>
    </row>
    <row r="323" spans="10:30" ht="13.5" customHeight="1" x14ac:dyDescent="0.2">
      <c r="J323" s="22"/>
      <c r="K323" s="22"/>
      <c r="L323" s="47" t="str">
        <f t="shared" si="58"/>
        <v/>
      </c>
      <c r="M323" s="22"/>
      <c r="N323" s="22"/>
      <c r="O323" s="22"/>
      <c r="P323" s="22"/>
      <c r="Q323" s="22"/>
      <c r="R323" s="22"/>
      <c r="S323" s="22"/>
      <c r="T323" s="19"/>
      <c r="U323" s="19"/>
      <c r="V323" s="19"/>
      <c r="W323" s="19"/>
      <c r="X323" s="19"/>
      <c r="Y323" s="19"/>
      <c r="Z323" s="19"/>
      <c r="AA323" s="22"/>
      <c r="AB323" s="22"/>
      <c r="AC323" s="22"/>
      <c r="AD323" s="22"/>
    </row>
    <row r="324" spans="10:30" ht="13.5" customHeight="1" x14ac:dyDescent="0.2">
      <c r="J324" s="22"/>
      <c r="K324" s="22"/>
      <c r="L324" s="47" t="str">
        <f t="shared" si="58"/>
        <v/>
      </c>
      <c r="M324" s="22"/>
      <c r="N324" s="22"/>
      <c r="O324" s="22"/>
      <c r="P324" s="22"/>
      <c r="Q324" s="22"/>
      <c r="R324" s="22"/>
      <c r="S324" s="22"/>
      <c r="T324" s="19"/>
      <c r="U324" s="19"/>
      <c r="V324" s="19"/>
      <c r="W324" s="19"/>
      <c r="X324" s="19"/>
      <c r="Y324" s="19"/>
      <c r="Z324" s="19"/>
      <c r="AA324" s="22"/>
      <c r="AB324" s="22"/>
      <c r="AC324" s="22"/>
      <c r="AD324" s="22"/>
    </row>
    <row r="325" spans="10:30" ht="13.5" customHeight="1" x14ac:dyDescent="0.2">
      <c r="J325" s="22"/>
      <c r="K325" s="22"/>
      <c r="L325" s="47" t="str">
        <f t="shared" si="58"/>
        <v/>
      </c>
      <c r="M325" s="22"/>
      <c r="N325" s="22"/>
      <c r="O325" s="22"/>
      <c r="P325" s="22"/>
      <c r="Q325" s="22"/>
      <c r="R325" s="22"/>
      <c r="S325" s="22"/>
      <c r="T325" s="19"/>
      <c r="U325" s="19"/>
      <c r="V325" s="19"/>
      <c r="W325" s="19"/>
      <c r="X325" s="19"/>
      <c r="Y325" s="19"/>
      <c r="Z325" s="19"/>
      <c r="AA325" s="22"/>
      <c r="AB325" s="22"/>
      <c r="AC325" s="22"/>
      <c r="AD325" s="22"/>
    </row>
    <row r="326" spans="10:30" ht="13.5" customHeight="1" x14ac:dyDescent="0.2">
      <c r="J326" s="22"/>
      <c r="K326" s="22"/>
      <c r="L326" s="47" t="str">
        <f t="shared" si="58"/>
        <v/>
      </c>
      <c r="M326" s="22"/>
      <c r="N326" s="22"/>
      <c r="O326" s="22"/>
      <c r="P326" s="22"/>
      <c r="Q326" s="22"/>
      <c r="R326" s="22"/>
      <c r="S326" s="22"/>
      <c r="T326" s="19"/>
      <c r="U326" s="19"/>
      <c r="V326" s="19"/>
      <c r="W326" s="19"/>
      <c r="X326" s="19"/>
      <c r="Y326" s="19"/>
      <c r="Z326" s="19"/>
      <c r="AA326" s="22"/>
      <c r="AB326" s="22"/>
      <c r="AC326" s="22"/>
      <c r="AD326" s="22"/>
    </row>
    <row r="327" spans="10:30" ht="13.5" customHeight="1" x14ac:dyDescent="0.2">
      <c r="J327" s="22"/>
      <c r="K327" s="22"/>
      <c r="L327" s="47" t="str">
        <f t="shared" si="58"/>
        <v/>
      </c>
      <c r="M327" s="22"/>
      <c r="N327" s="22"/>
      <c r="O327" s="22"/>
      <c r="P327" s="22"/>
      <c r="Q327" s="22"/>
      <c r="R327" s="22"/>
      <c r="S327" s="22"/>
      <c r="T327" s="19"/>
      <c r="U327" s="19"/>
      <c r="V327" s="19"/>
      <c r="W327" s="19"/>
      <c r="X327" s="19"/>
      <c r="Y327" s="19"/>
      <c r="Z327" s="19"/>
      <c r="AA327" s="22"/>
      <c r="AB327" s="22"/>
      <c r="AC327" s="22"/>
      <c r="AD327" s="22"/>
    </row>
    <row r="328" spans="10:30" ht="13.5" customHeight="1" x14ac:dyDescent="0.2">
      <c r="J328" s="22"/>
      <c r="K328" s="22"/>
      <c r="L328" s="47" t="str">
        <f t="shared" si="58"/>
        <v/>
      </c>
      <c r="M328" s="22"/>
      <c r="N328" s="22"/>
      <c r="O328" s="22"/>
      <c r="P328" s="22"/>
      <c r="Q328" s="22"/>
      <c r="R328" s="22"/>
      <c r="S328" s="22"/>
      <c r="T328" s="19"/>
      <c r="U328" s="19"/>
      <c r="V328" s="19"/>
      <c r="W328" s="19"/>
      <c r="X328" s="19"/>
      <c r="Y328" s="19"/>
      <c r="Z328" s="19"/>
      <c r="AA328" s="22"/>
      <c r="AB328" s="22"/>
      <c r="AC328" s="22"/>
      <c r="AD328" s="22"/>
    </row>
    <row r="329" spans="10:30" ht="13.5" customHeight="1" x14ac:dyDescent="0.2">
      <c r="J329" s="22"/>
      <c r="K329" s="22"/>
      <c r="L329" s="47" t="str">
        <f t="shared" si="58"/>
        <v/>
      </c>
      <c r="M329" s="22"/>
      <c r="N329" s="22"/>
      <c r="O329" s="22"/>
      <c r="P329" s="22"/>
      <c r="Q329" s="22"/>
      <c r="R329" s="22"/>
      <c r="S329" s="22"/>
      <c r="T329" s="19"/>
      <c r="U329" s="19"/>
      <c r="V329" s="19"/>
      <c r="W329" s="19"/>
      <c r="X329" s="19"/>
      <c r="Y329" s="19"/>
      <c r="Z329" s="19"/>
      <c r="AA329" s="22"/>
      <c r="AB329" s="22"/>
      <c r="AC329" s="22"/>
      <c r="AD329" s="22"/>
    </row>
    <row r="330" spans="10:30" ht="13.5" customHeight="1" x14ac:dyDescent="0.2">
      <c r="J330" s="22"/>
      <c r="K330" s="22"/>
      <c r="L330" s="47" t="str">
        <f t="shared" si="58"/>
        <v/>
      </c>
      <c r="M330" s="22"/>
      <c r="N330" s="22"/>
      <c r="O330" s="22"/>
      <c r="P330" s="22"/>
      <c r="Q330" s="22"/>
      <c r="R330" s="22"/>
      <c r="S330" s="22"/>
      <c r="T330" s="19"/>
      <c r="U330" s="19"/>
      <c r="V330" s="19"/>
      <c r="W330" s="19"/>
      <c r="X330" s="19"/>
      <c r="Y330" s="19"/>
      <c r="Z330" s="19"/>
      <c r="AA330" s="22"/>
      <c r="AB330" s="22"/>
      <c r="AC330" s="22"/>
      <c r="AD330" s="22"/>
    </row>
    <row r="331" spans="10:30" ht="13.5" customHeight="1" x14ac:dyDescent="0.2">
      <c r="J331" s="22"/>
      <c r="K331" s="22"/>
      <c r="L331" s="47" t="str">
        <f t="shared" si="58"/>
        <v/>
      </c>
      <c r="M331" s="22"/>
      <c r="N331" s="22"/>
      <c r="O331" s="22"/>
      <c r="P331" s="22"/>
      <c r="Q331" s="22"/>
      <c r="R331" s="22"/>
      <c r="S331" s="22"/>
      <c r="T331" s="19"/>
      <c r="U331" s="19"/>
      <c r="V331" s="19"/>
      <c r="W331" s="19"/>
      <c r="X331" s="19"/>
      <c r="Y331" s="19"/>
      <c r="Z331" s="19"/>
      <c r="AA331" s="22"/>
      <c r="AB331" s="22"/>
      <c r="AC331" s="22"/>
      <c r="AD331" s="22"/>
    </row>
    <row r="332" spans="10:30" ht="13.5" customHeight="1" x14ac:dyDescent="0.2">
      <c r="J332" s="22"/>
      <c r="K332" s="22"/>
      <c r="L332" s="47" t="str">
        <f t="shared" si="58"/>
        <v/>
      </c>
      <c r="M332" s="22"/>
      <c r="N332" s="22"/>
      <c r="O332" s="22"/>
      <c r="P332" s="22"/>
      <c r="Q332" s="22"/>
      <c r="R332" s="22"/>
      <c r="S332" s="22"/>
      <c r="T332" s="19"/>
      <c r="U332" s="19"/>
      <c r="V332" s="19"/>
      <c r="W332" s="19"/>
      <c r="X332" s="19"/>
      <c r="Y332" s="19"/>
      <c r="Z332" s="19"/>
      <c r="AA332" s="22"/>
      <c r="AB332" s="22"/>
      <c r="AC332" s="22"/>
      <c r="AD332" s="22"/>
    </row>
    <row r="333" spans="10:30" ht="13.5" customHeight="1" x14ac:dyDescent="0.2">
      <c r="J333" s="22"/>
      <c r="K333" s="22"/>
      <c r="L333" s="47" t="str">
        <f t="shared" si="58"/>
        <v/>
      </c>
      <c r="M333" s="22"/>
      <c r="N333" s="22"/>
      <c r="O333" s="22"/>
      <c r="P333" s="22"/>
      <c r="Q333" s="22"/>
      <c r="R333" s="22"/>
      <c r="S333" s="22"/>
      <c r="T333" s="19"/>
      <c r="U333" s="19"/>
      <c r="V333" s="19"/>
      <c r="W333" s="19"/>
      <c r="X333" s="19"/>
      <c r="Y333" s="19"/>
      <c r="Z333" s="19"/>
      <c r="AA333" s="22"/>
      <c r="AB333" s="22"/>
      <c r="AC333" s="22"/>
      <c r="AD333" s="22"/>
    </row>
    <row r="334" spans="10:30" ht="13.5" customHeight="1" x14ac:dyDescent="0.2">
      <c r="J334" s="22"/>
      <c r="K334" s="22"/>
      <c r="L334" s="47" t="str">
        <f t="shared" si="58"/>
        <v/>
      </c>
      <c r="M334" s="22"/>
      <c r="N334" s="22"/>
      <c r="O334" s="22"/>
      <c r="P334" s="22"/>
      <c r="Q334" s="22"/>
      <c r="R334" s="22"/>
      <c r="S334" s="22"/>
      <c r="T334" s="19"/>
      <c r="U334" s="19"/>
      <c r="V334" s="19"/>
      <c r="W334" s="19"/>
      <c r="X334" s="19"/>
      <c r="Y334" s="19"/>
      <c r="Z334" s="19"/>
      <c r="AA334" s="22"/>
      <c r="AB334" s="22"/>
      <c r="AC334" s="22"/>
      <c r="AD334" s="22"/>
    </row>
    <row r="335" spans="10:30" ht="13.5" customHeight="1" x14ac:dyDescent="0.2">
      <c r="J335" s="22"/>
      <c r="K335" s="22"/>
      <c r="L335" s="47" t="str">
        <f t="shared" si="58"/>
        <v/>
      </c>
      <c r="M335" s="22"/>
      <c r="N335" s="22"/>
      <c r="O335" s="22"/>
      <c r="P335" s="22"/>
      <c r="Q335" s="22"/>
      <c r="R335" s="22"/>
      <c r="S335" s="22"/>
      <c r="T335" s="19"/>
      <c r="U335" s="19"/>
      <c r="V335" s="19"/>
      <c r="W335" s="19"/>
      <c r="X335" s="19"/>
      <c r="Y335" s="19"/>
      <c r="Z335" s="19"/>
      <c r="AA335" s="22"/>
      <c r="AB335" s="22"/>
      <c r="AC335" s="22"/>
      <c r="AD335" s="22"/>
    </row>
    <row r="336" spans="10:30" ht="13.5" customHeight="1" x14ac:dyDescent="0.2">
      <c r="J336" s="22"/>
      <c r="K336" s="22"/>
      <c r="L336" s="47" t="str">
        <f t="shared" si="58"/>
        <v/>
      </c>
      <c r="M336" s="22"/>
      <c r="N336" s="22"/>
      <c r="O336" s="22"/>
      <c r="P336" s="22"/>
      <c r="Q336" s="22"/>
      <c r="R336" s="22"/>
      <c r="S336" s="22"/>
      <c r="T336" s="19"/>
      <c r="U336" s="19"/>
      <c r="V336" s="19"/>
      <c r="W336" s="19"/>
      <c r="X336" s="19"/>
      <c r="Y336" s="19"/>
      <c r="Z336" s="19"/>
      <c r="AA336" s="22"/>
      <c r="AB336" s="22"/>
      <c r="AC336" s="22"/>
      <c r="AD336" s="22"/>
    </row>
    <row r="337" spans="10:30" ht="13.5" customHeight="1" x14ac:dyDescent="0.2">
      <c r="J337" s="22"/>
      <c r="K337" s="22"/>
      <c r="L337" s="47" t="str">
        <f t="shared" si="58"/>
        <v/>
      </c>
      <c r="M337" s="22"/>
      <c r="N337" s="22"/>
      <c r="O337" s="22"/>
      <c r="P337" s="22"/>
      <c r="Q337" s="22"/>
      <c r="R337" s="22"/>
      <c r="S337" s="22"/>
      <c r="T337" s="19"/>
      <c r="U337" s="19"/>
      <c r="V337" s="19"/>
      <c r="W337" s="19"/>
      <c r="X337" s="19"/>
      <c r="Y337" s="19"/>
      <c r="Z337" s="19"/>
      <c r="AA337" s="22"/>
      <c r="AB337" s="22"/>
      <c r="AC337" s="22"/>
      <c r="AD337" s="22"/>
    </row>
    <row r="338" spans="10:30" ht="13.5" customHeight="1" x14ac:dyDescent="0.2">
      <c r="J338" s="22"/>
      <c r="K338" s="22"/>
      <c r="L338" s="47" t="str">
        <f t="shared" si="58"/>
        <v/>
      </c>
      <c r="M338" s="22"/>
      <c r="N338" s="22"/>
      <c r="O338" s="22"/>
      <c r="P338" s="22"/>
      <c r="Q338" s="22"/>
      <c r="R338" s="22"/>
      <c r="S338" s="22"/>
      <c r="T338" s="19"/>
      <c r="U338" s="19"/>
      <c r="V338" s="19"/>
      <c r="W338" s="19"/>
      <c r="X338" s="19"/>
      <c r="Y338" s="19"/>
      <c r="Z338" s="19"/>
      <c r="AA338" s="22"/>
      <c r="AB338" s="22"/>
      <c r="AC338" s="22"/>
      <c r="AD338" s="22"/>
    </row>
    <row r="339" spans="10:30" ht="13.5" customHeight="1" x14ac:dyDescent="0.2">
      <c r="J339" s="22"/>
      <c r="K339" s="22"/>
      <c r="L339" s="47" t="str">
        <f t="shared" si="58"/>
        <v/>
      </c>
      <c r="M339" s="22"/>
      <c r="N339" s="22"/>
      <c r="O339" s="22"/>
      <c r="P339" s="22"/>
      <c r="Q339" s="22"/>
      <c r="R339" s="22"/>
      <c r="S339" s="22"/>
      <c r="T339" s="19"/>
      <c r="U339" s="19"/>
      <c r="V339" s="19"/>
      <c r="W339" s="19"/>
      <c r="X339" s="19"/>
      <c r="Y339" s="19"/>
      <c r="Z339" s="19"/>
      <c r="AA339" s="22"/>
      <c r="AB339" s="22"/>
      <c r="AC339" s="22"/>
      <c r="AD339" s="22"/>
    </row>
    <row r="340" spans="10:30" ht="13.5" customHeight="1" x14ac:dyDescent="0.2">
      <c r="J340" s="22"/>
      <c r="K340" s="22"/>
      <c r="L340" s="47" t="str">
        <f t="shared" si="58"/>
        <v/>
      </c>
      <c r="M340" s="22"/>
      <c r="N340" s="22"/>
      <c r="O340" s="22"/>
      <c r="P340" s="22"/>
      <c r="Q340" s="22"/>
      <c r="R340" s="22"/>
      <c r="S340" s="22"/>
      <c r="T340" s="19"/>
      <c r="U340" s="19"/>
      <c r="V340" s="19"/>
      <c r="W340" s="19"/>
      <c r="X340" s="19"/>
      <c r="Y340" s="19"/>
      <c r="Z340" s="19"/>
      <c r="AA340" s="22"/>
      <c r="AB340" s="22"/>
      <c r="AC340" s="22"/>
      <c r="AD340" s="22"/>
    </row>
    <row r="341" spans="10:30" ht="13.5" customHeight="1" x14ac:dyDescent="0.2">
      <c r="J341" s="22"/>
      <c r="K341" s="22"/>
      <c r="L341" s="47" t="str">
        <f t="shared" si="58"/>
        <v/>
      </c>
      <c r="M341" s="22"/>
      <c r="N341" s="22"/>
      <c r="O341" s="22"/>
      <c r="P341" s="22"/>
      <c r="Q341" s="22"/>
      <c r="R341" s="22"/>
      <c r="S341" s="22"/>
      <c r="T341" s="19"/>
      <c r="U341" s="19"/>
      <c r="V341" s="19"/>
      <c r="W341" s="19"/>
      <c r="X341" s="19"/>
      <c r="Y341" s="19"/>
      <c r="Z341" s="19"/>
      <c r="AA341" s="22"/>
      <c r="AB341" s="22"/>
      <c r="AC341" s="22"/>
      <c r="AD341" s="22"/>
    </row>
    <row r="342" spans="10:30" ht="13.5" customHeight="1" x14ac:dyDescent="0.2">
      <c r="J342" s="22"/>
      <c r="K342" s="22"/>
      <c r="L342" s="47" t="str">
        <f t="shared" si="58"/>
        <v/>
      </c>
      <c r="M342" s="22"/>
      <c r="N342" s="22"/>
      <c r="O342" s="22"/>
      <c r="P342" s="22"/>
      <c r="Q342" s="22"/>
      <c r="R342" s="22"/>
      <c r="S342" s="22"/>
      <c r="T342" s="19"/>
      <c r="U342" s="19"/>
      <c r="V342" s="19"/>
      <c r="W342" s="19"/>
      <c r="X342" s="19"/>
      <c r="Y342" s="19"/>
      <c r="Z342" s="19"/>
      <c r="AA342" s="22"/>
      <c r="AB342" s="22"/>
      <c r="AC342" s="22"/>
      <c r="AD342" s="22"/>
    </row>
    <row r="343" spans="10:30" ht="13.5" customHeight="1" x14ac:dyDescent="0.2">
      <c r="J343" s="22"/>
      <c r="K343" s="22"/>
      <c r="L343" s="47" t="str">
        <f t="shared" si="58"/>
        <v/>
      </c>
      <c r="M343" s="22"/>
      <c r="N343" s="22"/>
      <c r="O343" s="22"/>
      <c r="P343" s="22"/>
      <c r="Q343" s="22"/>
      <c r="R343" s="22"/>
      <c r="S343" s="22"/>
      <c r="T343" s="19"/>
      <c r="U343" s="19"/>
      <c r="V343" s="19"/>
      <c r="W343" s="19"/>
      <c r="X343" s="19"/>
      <c r="Y343" s="19"/>
      <c r="Z343" s="19"/>
      <c r="AA343" s="22"/>
      <c r="AB343" s="22"/>
      <c r="AC343" s="22"/>
      <c r="AD343" s="22"/>
    </row>
    <row r="344" spans="10:30" ht="13.5" customHeight="1" x14ac:dyDescent="0.2">
      <c r="J344" s="22"/>
      <c r="K344" s="22"/>
      <c r="L344" s="47" t="str">
        <f t="shared" si="58"/>
        <v/>
      </c>
      <c r="M344" s="22"/>
      <c r="N344" s="22"/>
      <c r="O344" s="22"/>
      <c r="P344" s="22"/>
      <c r="Q344" s="22"/>
      <c r="R344" s="22"/>
      <c r="S344" s="22"/>
      <c r="T344" s="19"/>
      <c r="U344" s="19"/>
      <c r="V344" s="19"/>
      <c r="W344" s="19"/>
      <c r="X344" s="19"/>
      <c r="Y344" s="19"/>
      <c r="Z344" s="19"/>
      <c r="AA344" s="22"/>
      <c r="AB344" s="22"/>
      <c r="AC344" s="22"/>
      <c r="AD344" s="22"/>
    </row>
    <row r="345" spans="10:30" ht="13.5" customHeight="1" x14ac:dyDescent="0.2">
      <c r="J345" s="22"/>
      <c r="K345" s="22"/>
      <c r="L345" s="47" t="str">
        <f t="shared" si="58"/>
        <v/>
      </c>
      <c r="M345" s="22"/>
      <c r="N345" s="22"/>
      <c r="O345" s="22"/>
      <c r="P345" s="22"/>
      <c r="Q345" s="22"/>
      <c r="R345" s="22"/>
      <c r="S345" s="22"/>
      <c r="T345" s="19"/>
      <c r="U345" s="19"/>
      <c r="V345" s="19"/>
      <c r="W345" s="19"/>
      <c r="X345" s="19"/>
      <c r="Y345" s="19"/>
      <c r="Z345" s="19"/>
      <c r="AA345" s="22"/>
      <c r="AB345" s="22"/>
      <c r="AC345" s="22"/>
      <c r="AD345" s="22"/>
    </row>
    <row r="346" spans="10:30" ht="13.5" customHeight="1" x14ac:dyDescent="0.2">
      <c r="J346" s="22"/>
      <c r="K346" s="22"/>
      <c r="L346" s="47" t="str">
        <f t="shared" si="58"/>
        <v/>
      </c>
      <c r="M346" s="22"/>
      <c r="N346" s="22"/>
      <c r="O346" s="22"/>
      <c r="P346" s="22"/>
      <c r="Q346" s="22"/>
      <c r="R346" s="22"/>
      <c r="S346" s="22"/>
      <c r="T346" s="19"/>
      <c r="U346" s="19"/>
      <c r="V346" s="19"/>
      <c r="W346" s="19"/>
      <c r="X346" s="19"/>
      <c r="Y346" s="19"/>
      <c r="Z346" s="19"/>
      <c r="AA346" s="22"/>
      <c r="AB346" s="22"/>
      <c r="AC346" s="22"/>
      <c r="AD346" s="22"/>
    </row>
    <row r="347" spans="10:30" ht="13.5" customHeight="1" x14ac:dyDescent="0.2">
      <c r="J347" s="22"/>
      <c r="K347" s="22"/>
      <c r="L347" s="47" t="str">
        <f t="shared" si="58"/>
        <v/>
      </c>
      <c r="M347" s="22"/>
      <c r="N347" s="22"/>
      <c r="O347" s="22"/>
      <c r="P347" s="22"/>
      <c r="Q347" s="22"/>
      <c r="R347" s="22"/>
      <c r="S347" s="22"/>
      <c r="T347" s="19"/>
      <c r="U347" s="19"/>
      <c r="V347" s="19"/>
      <c r="W347" s="19"/>
      <c r="X347" s="19"/>
      <c r="Y347" s="19"/>
      <c r="Z347" s="19"/>
      <c r="AA347" s="22"/>
      <c r="AB347" s="22"/>
      <c r="AC347" s="22"/>
      <c r="AD347" s="22"/>
    </row>
    <row r="348" spans="10:30" ht="13.5" customHeight="1" x14ac:dyDescent="0.2">
      <c r="J348" s="22"/>
      <c r="K348" s="22"/>
      <c r="L348" s="47" t="str">
        <f t="shared" si="58"/>
        <v/>
      </c>
      <c r="M348" s="22"/>
      <c r="N348" s="22"/>
      <c r="O348" s="22"/>
      <c r="P348" s="22"/>
      <c r="Q348" s="22"/>
      <c r="R348" s="22"/>
      <c r="S348" s="22"/>
      <c r="T348" s="19"/>
      <c r="U348" s="19"/>
      <c r="V348" s="19"/>
      <c r="W348" s="19"/>
      <c r="X348" s="19"/>
      <c r="Y348" s="19"/>
      <c r="Z348" s="19"/>
      <c r="AA348" s="22"/>
      <c r="AB348" s="22"/>
      <c r="AC348" s="22"/>
      <c r="AD348" s="22"/>
    </row>
    <row r="349" spans="10:30" ht="13.5" customHeight="1" x14ac:dyDescent="0.2">
      <c r="J349" s="22"/>
      <c r="K349" s="22"/>
      <c r="L349" s="47" t="str">
        <f t="shared" si="58"/>
        <v/>
      </c>
      <c r="M349" s="22"/>
      <c r="N349" s="22"/>
      <c r="O349" s="22"/>
      <c r="P349" s="22"/>
      <c r="Q349" s="22"/>
      <c r="R349" s="22"/>
      <c r="S349" s="22"/>
      <c r="T349" s="19"/>
      <c r="U349" s="19"/>
      <c r="V349" s="19"/>
      <c r="W349" s="19"/>
      <c r="X349" s="19"/>
      <c r="Y349" s="19"/>
      <c r="Z349" s="19"/>
      <c r="AA349" s="22"/>
      <c r="AB349" s="22"/>
      <c r="AC349" s="22"/>
      <c r="AD349" s="22"/>
    </row>
    <row r="350" spans="10:30" ht="13.5" customHeight="1" x14ac:dyDescent="0.2">
      <c r="J350" s="22"/>
      <c r="K350" s="22"/>
      <c r="L350" s="47" t="str">
        <f t="shared" si="58"/>
        <v/>
      </c>
      <c r="M350" s="22"/>
      <c r="N350" s="22"/>
      <c r="O350" s="22"/>
      <c r="P350" s="22"/>
      <c r="Q350" s="22"/>
      <c r="R350" s="22"/>
      <c r="S350" s="22"/>
      <c r="T350" s="19"/>
      <c r="U350" s="19"/>
      <c r="V350" s="19"/>
      <c r="W350" s="19"/>
      <c r="X350" s="19"/>
      <c r="Y350" s="19"/>
      <c r="Z350" s="19"/>
      <c r="AA350" s="22"/>
      <c r="AB350" s="22"/>
      <c r="AC350" s="22"/>
      <c r="AD350" s="22"/>
    </row>
    <row r="351" spans="10:30" ht="13.5" customHeight="1" x14ac:dyDescent="0.2">
      <c r="J351" s="22"/>
      <c r="K351" s="22"/>
      <c r="L351" s="47" t="str">
        <f t="shared" si="58"/>
        <v/>
      </c>
      <c r="M351" s="22"/>
      <c r="N351" s="22"/>
      <c r="O351" s="22"/>
      <c r="P351" s="22"/>
      <c r="Q351" s="22"/>
      <c r="R351" s="22"/>
      <c r="S351" s="22"/>
      <c r="T351" s="19"/>
      <c r="U351" s="19"/>
      <c r="V351" s="19"/>
      <c r="W351" s="19"/>
      <c r="X351" s="19"/>
      <c r="Y351" s="19"/>
      <c r="Z351" s="19"/>
      <c r="AA351" s="22"/>
      <c r="AB351" s="22"/>
      <c r="AC351" s="22"/>
      <c r="AD351" s="22"/>
    </row>
    <row r="352" spans="10:30" ht="13.5" customHeight="1" x14ac:dyDescent="0.2">
      <c r="J352" s="22"/>
      <c r="K352" s="22"/>
      <c r="L352" s="47" t="str">
        <f t="shared" si="58"/>
        <v/>
      </c>
      <c r="M352" s="22"/>
      <c r="N352" s="22"/>
      <c r="O352" s="22"/>
      <c r="P352" s="22"/>
      <c r="Q352" s="22"/>
      <c r="R352" s="22"/>
      <c r="S352" s="22"/>
      <c r="T352" s="19"/>
      <c r="U352" s="19"/>
      <c r="V352" s="19"/>
      <c r="W352" s="19"/>
      <c r="X352" s="19"/>
      <c r="Y352" s="19"/>
      <c r="Z352" s="19"/>
      <c r="AA352" s="22"/>
      <c r="AB352" s="22"/>
      <c r="AC352" s="22"/>
      <c r="AD352" s="22"/>
    </row>
    <row r="353" spans="10:30" ht="13.5" customHeight="1" x14ac:dyDescent="0.2">
      <c r="J353" s="22"/>
      <c r="K353" s="22"/>
      <c r="L353" s="47" t="str">
        <f t="shared" si="58"/>
        <v/>
      </c>
      <c r="M353" s="22"/>
      <c r="N353" s="22"/>
      <c r="O353" s="22"/>
      <c r="P353" s="22"/>
      <c r="Q353" s="22"/>
      <c r="R353" s="22"/>
      <c r="S353" s="22"/>
      <c r="T353" s="19"/>
      <c r="U353" s="19"/>
      <c r="V353" s="19"/>
      <c r="W353" s="19"/>
      <c r="X353" s="19"/>
      <c r="Y353" s="19"/>
      <c r="Z353" s="19"/>
      <c r="AA353" s="22"/>
      <c r="AB353" s="22"/>
      <c r="AC353" s="22"/>
      <c r="AD353" s="22"/>
    </row>
    <row r="354" spans="10:30" ht="13.5" customHeight="1" x14ac:dyDescent="0.2">
      <c r="J354" s="22"/>
      <c r="K354" s="22"/>
      <c r="L354" s="47" t="str">
        <f t="shared" si="58"/>
        <v/>
      </c>
      <c r="M354" s="22"/>
      <c r="N354" s="22"/>
      <c r="O354" s="22"/>
      <c r="P354" s="22"/>
      <c r="Q354" s="22"/>
      <c r="R354" s="22"/>
      <c r="S354" s="22"/>
      <c r="T354" s="19"/>
      <c r="U354" s="19"/>
      <c r="V354" s="19"/>
      <c r="W354" s="19"/>
      <c r="X354" s="19"/>
      <c r="Y354" s="19"/>
      <c r="Z354" s="19"/>
      <c r="AA354" s="22"/>
      <c r="AB354" s="22"/>
      <c r="AC354" s="22"/>
      <c r="AD354" s="22"/>
    </row>
    <row r="355" spans="10:30" ht="13.5" customHeight="1" x14ac:dyDescent="0.2">
      <c r="J355" s="22"/>
      <c r="K355" s="22"/>
      <c r="L355" s="47" t="str">
        <f t="shared" si="58"/>
        <v/>
      </c>
      <c r="M355" s="22"/>
      <c r="N355" s="22"/>
      <c r="O355" s="22"/>
      <c r="P355" s="22"/>
      <c r="Q355" s="22"/>
      <c r="R355" s="22"/>
      <c r="S355" s="22"/>
      <c r="T355" s="19"/>
      <c r="U355" s="19"/>
      <c r="V355" s="19"/>
      <c r="W355" s="19"/>
      <c r="X355" s="19"/>
      <c r="Y355" s="19"/>
      <c r="Z355" s="19"/>
      <c r="AA355" s="22"/>
      <c r="AB355" s="22"/>
      <c r="AC355" s="22"/>
      <c r="AD355" s="22"/>
    </row>
    <row r="356" spans="10:30" ht="13.5" customHeight="1" x14ac:dyDescent="0.2">
      <c r="J356" s="22"/>
      <c r="K356" s="22"/>
      <c r="L356" s="47" t="str">
        <f t="shared" si="58"/>
        <v/>
      </c>
      <c r="M356" s="22"/>
      <c r="N356" s="22"/>
      <c r="O356" s="22"/>
      <c r="P356" s="22"/>
      <c r="Q356" s="22"/>
      <c r="R356" s="22"/>
      <c r="S356" s="22"/>
      <c r="T356" s="19"/>
      <c r="U356" s="19"/>
      <c r="V356" s="19"/>
      <c r="W356" s="19"/>
      <c r="X356" s="19"/>
      <c r="Y356" s="19"/>
      <c r="Z356" s="19"/>
      <c r="AA356" s="22"/>
      <c r="AB356" s="22"/>
      <c r="AC356" s="22"/>
      <c r="AD356" s="22"/>
    </row>
    <row r="357" spans="10:30" ht="13.5" customHeight="1" x14ac:dyDescent="0.2">
      <c r="J357" s="22"/>
      <c r="K357" s="22"/>
      <c r="L357" s="47" t="str">
        <f t="shared" si="58"/>
        <v/>
      </c>
      <c r="M357" s="22"/>
      <c r="N357" s="22"/>
      <c r="O357" s="22"/>
      <c r="P357" s="22"/>
      <c r="Q357" s="22"/>
      <c r="R357" s="22"/>
      <c r="S357" s="22"/>
      <c r="T357" s="19"/>
      <c r="U357" s="19"/>
      <c r="V357" s="19"/>
      <c r="W357" s="19"/>
      <c r="X357" s="19"/>
      <c r="Y357" s="19"/>
      <c r="Z357" s="19"/>
      <c r="AA357" s="22"/>
      <c r="AB357" s="22"/>
      <c r="AC357" s="22"/>
      <c r="AD357" s="22"/>
    </row>
    <row r="358" spans="10:30" ht="13.5" customHeight="1" x14ac:dyDescent="0.2">
      <c r="J358" s="22"/>
      <c r="K358" s="22"/>
      <c r="L358" s="47" t="str">
        <f t="shared" si="58"/>
        <v/>
      </c>
      <c r="M358" s="22"/>
      <c r="N358" s="22"/>
      <c r="O358" s="22"/>
      <c r="P358" s="22"/>
      <c r="Q358" s="22"/>
      <c r="R358" s="22"/>
      <c r="S358" s="22"/>
      <c r="T358" s="19"/>
      <c r="U358" s="19"/>
      <c r="V358" s="19"/>
      <c r="W358" s="19"/>
      <c r="X358" s="19"/>
      <c r="Y358" s="19"/>
      <c r="Z358" s="19"/>
      <c r="AA358" s="22"/>
      <c r="AB358" s="22"/>
      <c r="AC358" s="22"/>
      <c r="AD358" s="22"/>
    </row>
    <row r="359" spans="10:30" ht="13.5" customHeight="1" x14ac:dyDescent="0.2">
      <c r="J359" s="22"/>
      <c r="K359" s="22"/>
      <c r="L359" s="47" t="str">
        <f t="shared" si="58"/>
        <v/>
      </c>
      <c r="M359" s="22"/>
      <c r="N359" s="22"/>
      <c r="O359" s="22"/>
      <c r="P359" s="22"/>
      <c r="Q359" s="22"/>
      <c r="R359" s="22"/>
      <c r="S359" s="22"/>
      <c r="T359" s="19"/>
      <c r="U359" s="19"/>
      <c r="V359" s="19"/>
      <c r="W359" s="19"/>
      <c r="X359" s="19"/>
      <c r="Y359" s="19"/>
      <c r="Z359" s="19"/>
      <c r="AA359" s="22"/>
      <c r="AB359" s="22"/>
      <c r="AC359" s="22"/>
      <c r="AD359" s="22"/>
    </row>
    <row r="360" spans="10:30" ht="13.5" customHeight="1" x14ac:dyDescent="0.2">
      <c r="J360" s="22"/>
      <c r="K360" s="22"/>
      <c r="L360" s="47" t="str">
        <f t="shared" si="58"/>
        <v/>
      </c>
      <c r="M360" s="22"/>
      <c r="N360" s="22"/>
      <c r="O360" s="22"/>
      <c r="P360" s="22"/>
      <c r="Q360" s="22"/>
      <c r="R360" s="22"/>
      <c r="S360" s="22"/>
      <c r="T360" s="19"/>
      <c r="U360" s="19"/>
      <c r="V360" s="19"/>
      <c r="W360" s="19"/>
      <c r="X360" s="19"/>
      <c r="Y360" s="19"/>
      <c r="Z360" s="19"/>
      <c r="AA360" s="22"/>
      <c r="AB360" s="22"/>
      <c r="AC360" s="22"/>
      <c r="AD360" s="22"/>
    </row>
    <row r="361" spans="10:30" ht="13.5" customHeight="1" x14ac:dyDescent="0.2">
      <c r="J361" s="22"/>
      <c r="K361" s="22"/>
      <c r="L361" s="47" t="str">
        <f t="shared" si="58"/>
        <v/>
      </c>
      <c r="M361" s="22"/>
      <c r="N361" s="22"/>
      <c r="O361" s="22"/>
      <c r="P361" s="22"/>
      <c r="Q361" s="22"/>
      <c r="R361" s="22"/>
      <c r="S361" s="22"/>
      <c r="T361" s="19"/>
      <c r="U361" s="19"/>
      <c r="V361" s="19"/>
      <c r="W361" s="19"/>
      <c r="X361" s="19"/>
      <c r="Y361" s="19"/>
      <c r="Z361" s="19"/>
      <c r="AA361" s="22"/>
      <c r="AB361" s="22"/>
      <c r="AC361" s="22"/>
      <c r="AD361" s="22"/>
    </row>
    <row r="362" spans="10:30" ht="13.5" customHeight="1" x14ac:dyDescent="0.2">
      <c r="J362" s="22"/>
      <c r="K362" s="22"/>
      <c r="L362" s="47" t="str">
        <f t="shared" si="58"/>
        <v/>
      </c>
      <c r="M362" s="22"/>
      <c r="N362" s="22"/>
      <c r="O362" s="22"/>
      <c r="P362" s="22"/>
      <c r="Q362" s="22"/>
      <c r="R362" s="22"/>
      <c r="S362" s="22"/>
      <c r="T362" s="19"/>
      <c r="U362" s="19"/>
      <c r="V362" s="19"/>
      <c r="W362" s="19"/>
      <c r="X362" s="19"/>
      <c r="Y362" s="19"/>
      <c r="Z362" s="19"/>
      <c r="AA362" s="22"/>
      <c r="AB362" s="22"/>
      <c r="AC362" s="22"/>
      <c r="AD362" s="22"/>
    </row>
    <row r="363" spans="10:30" ht="13.5" customHeight="1" x14ac:dyDescent="0.2">
      <c r="J363" s="22"/>
      <c r="K363" s="22"/>
      <c r="L363" s="47" t="str">
        <f t="shared" si="58"/>
        <v/>
      </c>
      <c r="M363" s="22"/>
      <c r="N363" s="22"/>
      <c r="O363" s="22"/>
      <c r="P363" s="22"/>
      <c r="Q363" s="22"/>
      <c r="R363" s="22"/>
      <c r="S363" s="22"/>
      <c r="T363" s="19"/>
      <c r="U363" s="19"/>
      <c r="V363" s="19"/>
      <c r="W363" s="19"/>
      <c r="X363" s="19"/>
      <c r="Y363" s="19"/>
      <c r="Z363" s="19"/>
      <c r="AA363" s="22"/>
      <c r="AB363" s="22"/>
      <c r="AC363" s="22"/>
      <c r="AD363" s="22"/>
    </row>
    <row r="364" spans="10:30" ht="13.5" customHeight="1" x14ac:dyDescent="0.2">
      <c r="J364" s="22"/>
      <c r="K364" s="22"/>
      <c r="L364" s="47" t="str">
        <f t="shared" si="58"/>
        <v/>
      </c>
      <c r="M364" s="22"/>
      <c r="N364" s="22"/>
      <c r="O364" s="22"/>
      <c r="P364" s="22"/>
      <c r="Q364" s="22"/>
      <c r="R364" s="22"/>
      <c r="S364" s="22"/>
      <c r="T364" s="19"/>
      <c r="U364" s="19"/>
      <c r="V364" s="19"/>
      <c r="W364" s="19"/>
      <c r="X364" s="19"/>
      <c r="Y364" s="19"/>
      <c r="Z364" s="19"/>
      <c r="AA364" s="22"/>
      <c r="AB364" s="22"/>
      <c r="AC364" s="22"/>
      <c r="AD364" s="22"/>
    </row>
    <row r="365" spans="10:30" ht="13.5" customHeight="1" x14ac:dyDescent="0.2">
      <c r="J365" s="22"/>
      <c r="K365" s="22"/>
      <c r="L365" s="47" t="str">
        <f t="shared" si="58"/>
        <v/>
      </c>
      <c r="M365" s="22"/>
      <c r="N365" s="22"/>
      <c r="O365" s="22"/>
      <c r="P365" s="22"/>
      <c r="Q365" s="22"/>
      <c r="R365" s="22"/>
      <c r="S365" s="22"/>
      <c r="T365" s="19"/>
      <c r="U365" s="19"/>
      <c r="V365" s="19"/>
      <c r="W365" s="19"/>
      <c r="X365" s="19"/>
      <c r="Y365" s="19"/>
      <c r="Z365" s="19"/>
      <c r="AA365" s="22"/>
      <c r="AB365" s="22"/>
      <c r="AC365" s="22"/>
      <c r="AD365" s="22"/>
    </row>
    <row r="366" spans="10:30" ht="13.5" customHeight="1" x14ac:dyDescent="0.2">
      <c r="J366" s="22"/>
      <c r="K366" s="22"/>
      <c r="L366" s="47" t="str">
        <f t="shared" si="58"/>
        <v/>
      </c>
      <c r="M366" s="22"/>
      <c r="N366" s="22"/>
      <c r="O366" s="22"/>
      <c r="P366" s="22"/>
      <c r="Q366" s="22"/>
      <c r="R366" s="22"/>
      <c r="S366" s="22"/>
      <c r="T366" s="19"/>
      <c r="U366" s="19"/>
      <c r="V366" s="19"/>
      <c r="W366" s="19"/>
      <c r="X366" s="19"/>
      <c r="Y366" s="19"/>
      <c r="Z366" s="19"/>
      <c r="AA366" s="22"/>
      <c r="AB366" s="22"/>
      <c r="AC366" s="22"/>
      <c r="AD366" s="22"/>
    </row>
    <row r="367" spans="10:30" ht="13.5" customHeight="1" x14ac:dyDescent="0.2">
      <c r="J367" s="22"/>
      <c r="K367" s="22"/>
      <c r="L367" s="47" t="str">
        <f t="shared" si="58"/>
        <v/>
      </c>
      <c r="M367" s="22"/>
      <c r="N367" s="22"/>
      <c r="O367" s="22"/>
      <c r="P367" s="22"/>
      <c r="Q367" s="22"/>
      <c r="R367" s="22"/>
      <c r="S367" s="22"/>
      <c r="T367" s="19"/>
      <c r="U367" s="19"/>
      <c r="V367" s="19"/>
      <c r="W367" s="19"/>
      <c r="X367" s="19"/>
      <c r="Y367" s="19"/>
      <c r="Z367" s="19"/>
      <c r="AA367" s="22"/>
      <c r="AB367" s="22"/>
      <c r="AC367" s="22"/>
      <c r="AD367" s="22"/>
    </row>
    <row r="368" spans="10:30" ht="13.5" customHeight="1" x14ac:dyDescent="0.2">
      <c r="J368" s="22"/>
      <c r="K368" s="22"/>
      <c r="L368" s="47" t="str">
        <f t="shared" si="58"/>
        <v/>
      </c>
      <c r="M368" s="22"/>
      <c r="N368" s="22"/>
      <c r="O368" s="22"/>
      <c r="P368" s="22"/>
      <c r="Q368" s="22"/>
      <c r="R368" s="22"/>
      <c r="S368" s="22"/>
      <c r="T368" s="19"/>
      <c r="U368" s="19"/>
      <c r="V368" s="19"/>
      <c r="W368" s="19"/>
      <c r="X368" s="19"/>
      <c r="Y368" s="19"/>
      <c r="Z368" s="19"/>
      <c r="AA368" s="22"/>
      <c r="AB368" s="22"/>
      <c r="AC368" s="22"/>
      <c r="AD368" s="22"/>
    </row>
    <row r="369" spans="10:30" ht="13.5" customHeight="1" x14ac:dyDescent="0.2">
      <c r="J369" s="22"/>
      <c r="K369" s="22"/>
      <c r="L369" s="47" t="str">
        <f t="shared" si="58"/>
        <v/>
      </c>
      <c r="M369" s="22"/>
      <c r="N369" s="22"/>
      <c r="O369" s="22"/>
      <c r="P369" s="22"/>
      <c r="Q369" s="22"/>
      <c r="R369" s="22"/>
      <c r="S369" s="22"/>
      <c r="T369" s="19"/>
      <c r="U369" s="19"/>
      <c r="V369" s="19"/>
      <c r="W369" s="19"/>
      <c r="X369" s="19"/>
      <c r="Y369" s="19"/>
      <c r="Z369" s="19"/>
      <c r="AA369" s="22"/>
      <c r="AB369" s="22"/>
      <c r="AC369" s="22"/>
      <c r="AD369" s="22"/>
    </row>
    <row r="370" spans="10:30" ht="13.5" customHeight="1" x14ac:dyDescent="0.2">
      <c r="J370" s="22"/>
      <c r="K370" s="22"/>
      <c r="L370" s="47" t="str">
        <f t="shared" si="58"/>
        <v/>
      </c>
      <c r="M370" s="22"/>
      <c r="N370" s="22"/>
      <c r="O370" s="22"/>
      <c r="P370" s="22"/>
      <c r="Q370" s="22"/>
      <c r="R370" s="22"/>
      <c r="S370" s="22"/>
      <c r="T370" s="19"/>
      <c r="U370" s="19"/>
      <c r="V370" s="19"/>
      <c r="W370" s="19"/>
      <c r="X370" s="19"/>
      <c r="Y370" s="19"/>
      <c r="Z370" s="19"/>
      <c r="AA370" s="22"/>
      <c r="AB370" s="22"/>
      <c r="AC370" s="22"/>
      <c r="AD370" s="22"/>
    </row>
    <row r="371" spans="10:30" ht="13.5" customHeight="1" x14ac:dyDescent="0.2">
      <c r="J371" s="22"/>
      <c r="K371" s="22"/>
      <c r="L371" s="47" t="str">
        <f t="shared" si="58"/>
        <v/>
      </c>
      <c r="M371" s="22"/>
      <c r="N371" s="22"/>
      <c r="O371" s="22"/>
      <c r="P371" s="22"/>
      <c r="Q371" s="22"/>
      <c r="R371" s="22"/>
      <c r="S371" s="22"/>
      <c r="T371" s="19"/>
      <c r="U371" s="19"/>
      <c r="V371" s="19"/>
      <c r="W371" s="19"/>
      <c r="X371" s="19"/>
      <c r="Y371" s="19"/>
      <c r="Z371" s="19"/>
      <c r="AA371" s="22"/>
      <c r="AB371" s="22"/>
      <c r="AC371" s="22"/>
      <c r="AD371" s="22"/>
    </row>
    <row r="372" spans="10:30" ht="13.5" customHeight="1" x14ac:dyDescent="0.2">
      <c r="J372" s="22"/>
      <c r="K372" s="22"/>
      <c r="L372" s="47" t="str">
        <f t="shared" si="58"/>
        <v/>
      </c>
      <c r="M372" s="22"/>
      <c r="N372" s="22"/>
      <c r="O372" s="22"/>
      <c r="P372" s="22"/>
      <c r="Q372" s="22"/>
      <c r="R372" s="22"/>
      <c r="S372" s="22"/>
      <c r="T372" s="19"/>
      <c r="U372" s="19"/>
      <c r="V372" s="19"/>
      <c r="W372" s="19"/>
      <c r="X372" s="19"/>
      <c r="Y372" s="19"/>
      <c r="Z372" s="19"/>
      <c r="AA372" s="22"/>
      <c r="AB372" s="22"/>
      <c r="AC372" s="22"/>
      <c r="AD372" s="22"/>
    </row>
    <row r="373" spans="10:30" ht="13.5" customHeight="1" x14ac:dyDescent="0.2">
      <c r="J373" s="22"/>
      <c r="K373" s="22"/>
      <c r="L373" s="47" t="str">
        <f t="shared" si="58"/>
        <v/>
      </c>
      <c r="M373" s="22"/>
      <c r="N373" s="22"/>
      <c r="O373" s="22"/>
      <c r="P373" s="22"/>
      <c r="Q373" s="22"/>
      <c r="R373" s="22"/>
      <c r="S373" s="22"/>
      <c r="T373" s="19"/>
      <c r="U373" s="19"/>
      <c r="V373" s="19"/>
      <c r="W373" s="19"/>
      <c r="X373" s="19"/>
      <c r="Y373" s="19"/>
      <c r="Z373" s="19"/>
      <c r="AA373" s="22"/>
      <c r="AB373" s="22"/>
      <c r="AC373" s="22"/>
      <c r="AD373" s="22"/>
    </row>
    <row r="374" spans="10:30" ht="13.5" customHeight="1" x14ac:dyDescent="0.2">
      <c r="J374" s="22"/>
      <c r="K374" s="22"/>
      <c r="L374" s="47" t="str">
        <f t="shared" si="58"/>
        <v/>
      </c>
      <c r="M374" s="22"/>
      <c r="N374" s="22"/>
      <c r="O374" s="22"/>
      <c r="P374" s="22"/>
      <c r="Q374" s="22"/>
      <c r="R374" s="22"/>
      <c r="S374" s="22"/>
      <c r="T374" s="19"/>
      <c r="U374" s="19"/>
      <c r="V374" s="19"/>
      <c r="W374" s="19"/>
      <c r="X374" s="19"/>
      <c r="Y374" s="19"/>
      <c r="Z374" s="19"/>
      <c r="AA374" s="22"/>
      <c r="AB374" s="22"/>
      <c r="AC374" s="22"/>
      <c r="AD374" s="22"/>
    </row>
    <row r="375" spans="10:30" ht="13.5" customHeight="1" x14ac:dyDescent="0.2">
      <c r="J375" s="22"/>
      <c r="K375" s="22"/>
      <c r="L375" s="47" t="str">
        <f t="shared" si="58"/>
        <v/>
      </c>
      <c r="M375" s="22"/>
      <c r="N375" s="22"/>
      <c r="O375" s="22"/>
      <c r="P375" s="22"/>
      <c r="Q375" s="22"/>
      <c r="R375" s="22"/>
      <c r="S375" s="22"/>
      <c r="T375" s="19"/>
      <c r="U375" s="19"/>
      <c r="V375" s="19"/>
      <c r="W375" s="19"/>
      <c r="X375" s="19"/>
      <c r="Y375" s="19"/>
      <c r="Z375" s="19"/>
      <c r="AA375" s="22"/>
      <c r="AB375" s="22"/>
      <c r="AC375" s="22"/>
      <c r="AD375" s="22"/>
    </row>
    <row r="376" spans="10:30" ht="13.5" customHeight="1" x14ac:dyDescent="0.2"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19"/>
      <c r="U376" s="19"/>
      <c r="V376" s="19"/>
      <c r="W376" s="19"/>
      <c r="X376" s="19"/>
      <c r="Y376" s="19"/>
      <c r="Z376" s="19"/>
      <c r="AA376" s="22"/>
      <c r="AB376" s="22"/>
      <c r="AC376" s="19"/>
      <c r="AD376" s="19"/>
    </row>
    <row r="377" spans="10:30" ht="13.5" customHeight="1" x14ac:dyDescent="0.2"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19"/>
      <c r="U377" s="19"/>
      <c r="V377" s="19"/>
      <c r="W377" s="19"/>
      <c r="X377" s="19"/>
      <c r="Y377" s="19"/>
      <c r="Z377" s="19"/>
      <c r="AA377" s="22"/>
      <c r="AB377" s="19"/>
      <c r="AC377" s="19"/>
      <c r="AD377" s="19"/>
    </row>
    <row r="378" spans="10:30" ht="13.5" customHeight="1" x14ac:dyDescent="0.2"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</row>
    <row r="379" spans="10:30" ht="15.75" customHeight="1" x14ac:dyDescent="0.2"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</row>
    <row r="380" spans="10:30" ht="15.75" customHeight="1" x14ac:dyDescent="0.2"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</row>
    <row r="381" spans="10:30" ht="15.75" customHeight="1" x14ac:dyDescent="0.2"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</row>
    <row r="382" spans="10:30" ht="15.75" customHeight="1" x14ac:dyDescent="0.2"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</row>
    <row r="383" spans="10:30" ht="15.75" customHeight="1" x14ac:dyDescent="0.2"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</row>
    <row r="384" spans="10:30" ht="15.75" customHeight="1" x14ac:dyDescent="0.2"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</row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4:AB219" xr:uid="{00000000-0009-0000-0000-000006000000}"/>
  <mergeCells count="1">
    <mergeCell ref="H13:I13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D1000"/>
  <sheetViews>
    <sheetView workbookViewId="0"/>
  </sheetViews>
  <sheetFormatPr baseColWidth="10" defaultColWidth="14.5" defaultRowHeight="15" customHeight="1" outlineLevelCol="1" x14ac:dyDescent="0.2"/>
  <cols>
    <col min="1" max="2" width="13.1640625" customWidth="1"/>
    <col min="3" max="3" width="29.1640625" customWidth="1"/>
    <col min="4" max="7" width="13.1640625" customWidth="1"/>
    <col min="8" max="8" width="17.1640625" customWidth="1"/>
    <col min="9" max="9" width="16" customWidth="1"/>
    <col min="10" max="10" width="23.1640625" hidden="1" customWidth="1" outlineLevel="1"/>
    <col min="11" max="11" width="20.5" hidden="1" customWidth="1" outlineLevel="1"/>
    <col min="12" max="12" width="40.5" hidden="1" customWidth="1" outlineLevel="1"/>
    <col min="13" max="13" width="11.5" hidden="1" customWidth="1" outlineLevel="1"/>
    <col min="14" max="14" width="8.83203125" hidden="1" customWidth="1" outlineLevel="1"/>
    <col min="15" max="17" width="20.5" hidden="1" customWidth="1" outlineLevel="1"/>
    <col min="18" max="18" width="8.83203125" hidden="1" customWidth="1" outlineLevel="1"/>
    <col min="19" max="19" width="20.5" hidden="1" customWidth="1" outlineLevel="1"/>
    <col min="20" max="20" width="28.5" hidden="1" customWidth="1" outlineLevel="1"/>
    <col min="21" max="22" width="21.1640625" hidden="1" customWidth="1" outlineLevel="1"/>
    <col min="23" max="23" width="20.5" hidden="1" customWidth="1" outlineLevel="1"/>
    <col min="24" max="25" width="13.1640625" hidden="1" customWidth="1" outlineLevel="1"/>
    <col min="26" max="26" width="20.83203125" hidden="1" customWidth="1" outlineLevel="1"/>
    <col min="27" max="27" width="20.1640625" hidden="1" customWidth="1" outlineLevel="1"/>
    <col min="28" max="28" width="20.83203125" customWidth="1"/>
    <col min="29" max="29" width="16.5" customWidth="1"/>
    <col min="30" max="30" width="25" customWidth="1"/>
  </cols>
  <sheetData>
    <row r="1" spans="1:30" ht="13.5" customHeight="1" x14ac:dyDescent="0.2">
      <c r="A1" s="20" t="s">
        <v>108</v>
      </c>
      <c r="B1" s="20"/>
      <c r="C1" s="20" t="s">
        <v>401</v>
      </c>
      <c r="D1" s="21" t="s">
        <v>364</v>
      </c>
      <c r="E1" s="19"/>
      <c r="F1" s="19"/>
      <c r="G1" s="19"/>
      <c r="H1" s="19"/>
      <c r="I1" s="19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108</v>
      </c>
      <c r="U1" s="19" t="s">
        <v>111</v>
      </c>
      <c r="V1" s="19" t="s">
        <v>112</v>
      </c>
      <c r="W1" s="19" t="s">
        <v>514</v>
      </c>
      <c r="X1" s="19" t="s">
        <v>466</v>
      </c>
      <c r="Y1" s="19"/>
      <c r="Z1" s="19"/>
      <c r="AA1" s="19"/>
      <c r="AB1" s="19"/>
      <c r="AC1" s="19"/>
      <c r="AD1" s="19"/>
    </row>
    <row r="2" spans="1:30" ht="13.5" customHeight="1" x14ac:dyDescent="0.2">
      <c r="A2" s="7" t="s">
        <v>8</v>
      </c>
      <c r="B2" s="23"/>
      <c r="C2" s="94">
        <v>4</v>
      </c>
      <c r="D2" s="25"/>
      <c r="E2" s="19" t="s">
        <v>279</v>
      </c>
      <c r="F2" s="19" t="s">
        <v>301</v>
      </c>
      <c r="G2" s="19"/>
      <c r="H2" s="19"/>
      <c r="I2" s="19"/>
      <c r="J2" s="22"/>
      <c r="K2" s="22"/>
      <c r="L2" s="22"/>
      <c r="M2" s="22"/>
      <c r="N2" s="22"/>
      <c r="O2" s="22"/>
      <c r="P2" s="22"/>
      <c r="Q2" s="22"/>
      <c r="R2" s="22"/>
      <c r="S2" s="22"/>
      <c r="T2" s="7" t="s">
        <v>8</v>
      </c>
      <c r="U2" s="19">
        <f>SUM(U15:U16)</f>
        <v>10</v>
      </c>
      <c r="V2" s="26" t="e">
        <f t="shared" ref="V2:V12" si="0">U2/D2</f>
        <v>#DIV/0!</v>
      </c>
      <c r="W2" s="19">
        <f>COUNTIF($S$15:$S$200,"*Chatswood*")</f>
        <v>6</v>
      </c>
      <c r="X2" s="19"/>
      <c r="Y2" s="19"/>
      <c r="Z2" s="19"/>
      <c r="AA2" s="19"/>
      <c r="AB2" s="19"/>
      <c r="AC2" s="19"/>
      <c r="AD2" s="19"/>
    </row>
    <row r="3" spans="1:30" ht="13.5" customHeight="1" x14ac:dyDescent="0.2">
      <c r="A3" s="10" t="s">
        <v>10</v>
      </c>
      <c r="B3" s="27"/>
      <c r="C3" s="95">
        <v>1</v>
      </c>
      <c r="D3" s="29"/>
      <c r="E3" s="19" t="s">
        <v>293</v>
      </c>
      <c r="F3" s="19"/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10</v>
      </c>
      <c r="U3" s="19">
        <f>U17</f>
        <v>6</v>
      </c>
      <c r="V3" s="26" t="e">
        <f t="shared" si="0"/>
        <v>#DIV/0!</v>
      </c>
      <c r="W3" s="19">
        <f>COUNTIF($S$15:$S$200,"*Hornsby*")</f>
        <v>6</v>
      </c>
      <c r="X3" s="19"/>
      <c r="Y3" s="19"/>
      <c r="Z3" s="19"/>
      <c r="AA3" s="19"/>
      <c r="AB3" s="19"/>
      <c r="AC3" s="19"/>
      <c r="AD3" s="19"/>
    </row>
    <row r="4" spans="1:30" ht="13.5" customHeight="1" x14ac:dyDescent="0.2">
      <c r="A4" s="12" t="s">
        <v>12</v>
      </c>
      <c r="B4" s="30"/>
      <c r="C4" s="95">
        <v>3</v>
      </c>
      <c r="D4" s="29"/>
      <c r="E4" s="19" t="s">
        <v>408</v>
      </c>
      <c r="F4" s="19" t="s">
        <v>279</v>
      </c>
      <c r="G4" s="19"/>
      <c r="H4" s="19"/>
      <c r="I4" s="19"/>
      <c r="J4" s="22"/>
      <c r="K4" s="22"/>
      <c r="L4" s="22"/>
      <c r="M4" s="22"/>
      <c r="N4" s="22"/>
      <c r="O4" s="22"/>
      <c r="P4" s="22"/>
      <c r="Q4" s="22"/>
      <c r="R4" s="22"/>
      <c r="S4" s="22"/>
      <c r="T4" s="12" t="s">
        <v>12</v>
      </c>
      <c r="U4" s="19">
        <f>SUM(U18:U19)</f>
        <v>14</v>
      </c>
      <c r="V4" s="26" t="e">
        <f t="shared" si="0"/>
        <v>#DIV/0!</v>
      </c>
      <c r="W4" s="19">
        <f>COUNTIF($S$15:$S$200,"*KWP*")</f>
        <v>5</v>
      </c>
      <c r="X4" s="19"/>
      <c r="Y4" s="19"/>
      <c r="Z4" s="19"/>
      <c r="AA4" s="19"/>
      <c r="AB4" s="19"/>
      <c r="AC4" s="19"/>
      <c r="AD4" s="19"/>
    </row>
    <row r="5" spans="1:30" ht="13.5" customHeight="1" x14ac:dyDescent="0.2">
      <c r="A5" s="11" t="s">
        <v>14</v>
      </c>
      <c r="B5" s="32"/>
      <c r="C5" s="95">
        <v>2</v>
      </c>
      <c r="D5" s="29"/>
      <c r="E5" s="19" t="s">
        <v>279</v>
      </c>
      <c r="F5" s="19" t="s">
        <v>281</v>
      </c>
      <c r="G5" s="22" t="s">
        <v>515</v>
      </c>
      <c r="H5" s="19"/>
      <c r="I5" s="20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s">
        <v>14</v>
      </c>
      <c r="U5" s="105">
        <f>SUM(U20:U22)+1</f>
        <v>19</v>
      </c>
      <c r="V5" s="26" t="e">
        <f t="shared" si="0"/>
        <v>#DIV/0!</v>
      </c>
      <c r="W5" s="19">
        <f>COUNTIF($S$15:$S$200,"*Lane Cove*")</f>
        <v>6</v>
      </c>
      <c r="X5" s="19"/>
      <c r="Y5" s="19"/>
      <c r="Z5" s="19"/>
      <c r="AA5" s="19"/>
      <c r="AB5" s="19"/>
      <c r="AC5" s="19"/>
      <c r="AD5" s="19"/>
    </row>
    <row r="6" spans="1:30" ht="13.5" customHeight="1" x14ac:dyDescent="0.2">
      <c r="A6" s="14" t="s">
        <v>16</v>
      </c>
      <c r="B6" s="33"/>
      <c r="C6" s="95">
        <v>2</v>
      </c>
      <c r="D6" s="29"/>
      <c r="E6" s="22" t="s">
        <v>516</v>
      </c>
      <c r="F6" s="19" t="s">
        <v>283</v>
      </c>
      <c r="G6" s="19"/>
      <c r="H6" s="19"/>
      <c r="I6" s="19"/>
      <c r="J6" s="22"/>
      <c r="K6" s="22"/>
      <c r="L6" s="22"/>
      <c r="M6" s="22"/>
      <c r="N6" s="22"/>
      <c r="O6" s="22"/>
      <c r="P6" s="22"/>
      <c r="Q6" s="22"/>
      <c r="R6" s="22"/>
      <c r="S6" s="22"/>
      <c r="T6" s="14" t="s">
        <v>16</v>
      </c>
      <c r="U6" s="19">
        <f>SUM(U23:U24)</f>
        <v>12</v>
      </c>
      <c r="V6" s="26" t="e">
        <f t="shared" si="0"/>
        <v>#DIV/0!</v>
      </c>
      <c r="W6" s="19">
        <f>COUNTIF($S$15:$S$200,"*Lindfield*")</f>
        <v>6</v>
      </c>
      <c r="X6" s="19"/>
      <c r="Y6" s="19"/>
      <c r="Z6" s="19"/>
      <c r="AA6" s="19"/>
      <c r="AB6" s="19"/>
      <c r="AC6" s="19"/>
      <c r="AD6" s="19"/>
    </row>
    <row r="7" spans="1:30" ht="13.5" customHeight="1" x14ac:dyDescent="0.2">
      <c r="A7" s="15" t="s">
        <v>18</v>
      </c>
      <c r="B7" s="34"/>
      <c r="C7" s="95">
        <v>1</v>
      </c>
      <c r="D7" s="29"/>
      <c r="E7" s="19" t="s">
        <v>410</v>
      </c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15" t="s">
        <v>18</v>
      </c>
      <c r="U7" s="19">
        <f t="shared" ref="U7:U8" si="1">U25</f>
        <v>6</v>
      </c>
      <c r="V7" s="26" t="e">
        <f t="shared" si="0"/>
        <v>#DIV/0!</v>
      </c>
      <c r="W7" s="19">
        <f>COUNTIF($S$15:$S$200,"*Roseville*")</f>
        <v>7</v>
      </c>
      <c r="X7" s="19"/>
      <c r="Y7" s="19"/>
      <c r="Z7" s="19"/>
      <c r="AA7" s="19"/>
      <c r="AB7" s="19"/>
      <c r="AC7" s="19"/>
      <c r="AD7" s="19"/>
    </row>
    <row r="8" spans="1:30" ht="13.5" customHeight="1" x14ac:dyDescent="0.2">
      <c r="A8" s="13" t="s">
        <v>20</v>
      </c>
      <c r="B8" s="35"/>
      <c r="C8" s="95">
        <v>1</v>
      </c>
      <c r="D8" s="29"/>
      <c r="E8" s="19" t="s">
        <v>407</v>
      </c>
      <c r="F8" s="19"/>
      <c r="G8" s="19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13" t="s">
        <v>20</v>
      </c>
      <c r="U8" s="19">
        <f t="shared" si="1"/>
        <v>8</v>
      </c>
      <c r="V8" s="26" t="e">
        <f t="shared" si="0"/>
        <v>#DIV/0!</v>
      </c>
      <c r="W8" s="19">
        <f>COUNTIF($S$15:$S$200,"*St Ives*")</f>
        <v>8</v>
      </c>
      <c r="X8" s="19"/>
      <c r="Y8" s="19"/>
      <c r="Z8" s="19"/>
      <c r="AA8" s="19"/>
      <c r="AB8" s="19"/>
      <c r="AC8" s="19"/>
      <c r="AD8" s="19"/>
    </row>
    <row r="9" spans="1:30" ht="13.5" customHeight="1" x14ac:dyDescent="0.2">
      <c r="A9" s="17" t="s">
        <v>22</v>
      </c>
      <c r="B9" s="36"/>
      <c r="C9" s="95">
        <v>2</v>
      </c>
      <c r="D9" s="29"/>
      <c r="E9" s="19" t="s">
        <v>281</v>
      </c>
      <c r="F9" s="19" t="s">
        <v>290</v>
      </c>
      <c r="G9" s="19" t="s">
        <v>279</v>
      </c>
      <c r="H9" s="19" t="s">
        <v>301</v>
      </c>
      <c r="I9" s="19"/>
      <c r="J9" s="22"/>
      <c r="K9" s="22"/>
      <c r="L9" s="22"/>
      <c r="M9" s="22"/>
      <c r="N9" s="22"/>
      <c r="O9" s="22"/>
      <c r="P9" s="22"/>
      <c r="Q9" s="22"/>
      <c r="R9" s="22"/>
      <c r="S9" s="22"/>
      <c r="T9" s="17" t="s">
        <v>22</v>
      </c>
      <c r="U9" s="19">
        <f>SUM(U27:U30)</f>
        <v>19</v>
      </c>
      <c r="V9" s="26" t="e">
        <f t="shared" si="0"/>
        <v>#DIV/0!</v>
      </c>
      <c r="W9" s="19">
        <f>COUNTIF($S$15:$S$200,"*Wahroonga*")</f>
        <v>5</v>
      </c>
      <c r="X9" s="19"/>
      <c r="Y9" s="19"/>
      <c r="Z9" s="19"/>
      <c r="AA9" s="19"/>
      <c r="AB9" s="19"/>
      <c r="AC9" s="19"/>
      <c r="AD9" s="19"/>
    </row>
    <row r="10" spans="1:30" ht="13.5" customHeight="1" x14ac:dyDescent="0.2">
      <c r="A10" s="16" t="s">
        <v>24</v>
      </c>
      <c r="B10" s="37"/>
      <c r="C10" s="95">
        <v>2</v>
      </c>
      <c r="D10" s="29"/>
      <c r="E10" s="22" t="s">
        <v>280</v>
      </c>
      <c r="F10" s="22" t="s">
        <v>278</v>
      </c>
      <c r="G10" s="22" t="s">
        <v>517</v>
      </c>
      <c r="H10" s="22" t="s">
        <v>518</v>
      </c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 t="s">
        <v>24</v>
      </c>
      <c r="U10" s="19">
        <f>SUM(U31:U34)</f>
        <v>28</v>
      </c>
      <c r="V10" s="26" t="e">
        <f t="shared" si="0"/>
        <v>#DIV/0!</v>
      </c>
      <c r="W10" s="19">
        <f>COUNTIF($S$15:$S$200,"*Hunters Hill*")</f>
        <v>6</v>
      </c>
      <c r="X10" s="19"/>
      <c r="Y10" s="19"/>
      <c r="Z10" s="19"/>
      <c r="AA10" s="19"/>
      <c r="AB10" s="19"/>
      <c r="AC10" s="19"/>
      <c r="AD10" s="19"/>
    </row>
    <row r="11" spans="1:30" ht="13.5" customHeight="1" x14ac:dyDescent="0.2">
      <c r="A11" s="9" t="s">
        <v>26</v>
      </c>
      <c r="B11" s="38"/>
      <c r="C11" s="95">
        <v>4</v>
      </c>
      <c r="D11" s="29"/>
      <c r="E11" s="19" t="s">
        <v>285</v>
      </c>
      <c r="F11" s="19" t="s">
        <v>288</v>
      </c>
      <c r="G11" s="19" t="s">
        <v>289</v>
      </c>
      <c r="H11" s="19" t="s">
        <v>282</v>
      </c>
      <c r="I11" s="1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9" t="s">
        <v>26</v>
      </c>
      <c r="U11" s="19">
        <f>SUM(U35:U38)</f>
        <v>25</v>
      </c>
      <c r="V11" s="26" t="e">
        <f t="shared" si="0"/>
        <v>#DIV/0!</v>
      </c>
      <c r="W11" s="19">
        <f>COUNTIF($S$15:$S$200,"*Mosman*")</f>
        <v>5</v>
      </c>
      <c r="X11" s="19"/>
      <c r="Y11" s="19"/>
      <c r="Z11" s="19"/>
      <c r="AA11" s="19"/>
      <c r="AB11" s="19"/>
      <c r="AC11" s="19"/>
      <c r="AD11" s="19"/>
    </row>
    <row r="12" spans="1:30" ht="13.5" customHeight="1" x14ac:dyDescent="0.2">
      <c r="A12" s="18" t="s">
        <v>28</v>
      </c>
      <c r="B12" s="39"/>
      <c r="C12" s="95">
        <v>1</v>
      </c>
      <c r="D12" s="29"/>
      <c r="E12" s="19" t="s">
        <v>409</v>
      </c>
      <c r="F12" s="19" t="s">
        <v>293</v>
      </c>
      <c r="G12" s="19" t="s">
        <v>279</v>
      </c>
      <c r="H12" s="19"/>
      <c r="I12" s="1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8" t="s">
        <v>28</v>
      </c>
      <c r="U12" s="19">
        <f>SUM(U39:U41)</f>
        <v>20</v>
      </c>
      <c r="V12" s="26" t="e">
        <f t="shared" si="0"/>
        <v>#DIV/0!</v>
      </c>
      <c r="W12" s="19">
        <f>COUNTIF($S$15:$S$200,"*Norths Pirates*")</f>
        <v>6</v>
      </c>
      <c r="X12" s="19"/>
      <c r="Y12" s="19"/>
      <c r="Z12" s="19"/>
      <c r="AA12" s="19"/>
      <c r="AB12" s="19"/>
      <c r="AC12" s="19"/>
      <c r="AD12" s="19"/>
    </row>
    <row r="13" spans="1:30" ht="13.5" customHeight="1" x14ac:dyDescent="0.2">
      <c r="A13" s="19"/>
      <c r="B13" s="19"/>
      <c r="C13" s="19"/>
      <c r="D13" s="19"/>
      <c r="E13" s="19"/>
      <c r="F13" s="19"/>
      <c r="G13" s="19"/>
      <c r="H13" s="144" t="s">
        <v>127</v>
      </c>
      <c r="I13" s="145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13.5" customHeight="1" x14ac:dyDescent="0.2">
      <c r="A14" s="40" t="s">
        <v>0</v>
      </c>
      <c r="B14" s="40"/>
      <c r="C14" s="40" t="s">
        <v>128</v>
      </c>
      <c r="D14" s="40" t="s">
        <v>129</v>
      </c>
      <c r="E14" s="40" t="s">
        <v>130</v>
      </c>
      <c r="F14" s="40" t="s">
        <v>131</v>
      </c>
      <c r="G14" s="40" t="s">
        <v>132</v>
      </c>
      <c r="H14" s="41" t="s">
        <v>133</v>
      </c>
      <c r="I14" s="41" t="s">
        <v>134</v>
      </c>
      <c r="J14" s="42" t="s">
        <v>135</v>
      </c>
      <c r="K14" s="42" t="s">
        <v>136</v>
      </c>
      <c r="L14" s="42" t="s">
        <v>137</v>
      </c>
      <c r="M14" s="42" t="s">
        <v>138</v>
      </c>
      <c r="N14" s="42" t="s">
        <v>139</v>
      </c>
      <c r="O14" s="42" t="s">
        <v>140</v>
      </c>
      <c r="P14" s="42" t="s">
        <v>141</v>
      </c>
      <c r="Q14" s="42"/>
      <c r="R14" s="42"/>
      <c r="S14" s="42"/>
      <c r="T14" s="40" t="s">
        <v>145</v>
      </c>
      <c r="U14" s="40" t="s">
        <v>146</v>
      </c>
      <c r="V14" s="40" t="s">
        <v>147</v>
      </c>
      <c r="W14" s="40" t="s">
        <v>148</v>
      </c>
      <c r="X14" s="40" t="s">
        <v>149</v>
      </c>
      <c r="Y14" s="40" t="s">
        <v>419</v>
      </c>
      <c r="Z14" s="40" t="s">
        <v>150</v>
      </c>
      <c r="AA14" s="40"/>
      <c r="AB14" s="40"/>
      <c r="AC14" s="40"/>
      <c r="AD14" s="40"/>
    </row>
    <row r="15" spans="1:30" ht="13.5" customHeight="1" x14ac:dyDescent="0.2">
      <c r="A15" s="43" t="s">
        <v>151</v>
      </c>
      <c r="B15" s="43" t="str">
        <f>A15</f>
        <v>Round 1</v>
      </c>
      <c r="C15" s="44">
        <v>43204</v>
      </c>
      <c r="D15" s="7" t="s">
        <v>8</v>
      </c>
      <c r="E15" s="19" t="s">
        <v>279</v>
      </c>
      <c r="F15" s="17" t="s">
        <v>22</v>
      </c>
      <c r="G15" s="19" t="s">
        <v>281</v>
      </c>
      <c r="H15" s="45" t="s">
        <v>300</v>
      </c>
      <c r="I15" s="46">
        <v>0.3888888888888889</v>
      </c>
      <c r="J15" s="47" t="str">
        <f t="shared" ref="J15:J154" si="2">D15&amp;E15</f>
        <v>ChatswoodU9 Gold</v>
      </c>
      <c r="K15" s="47" t="str">
        <f t="shared" ref="K15:K154" si="3">F15&amp;G15</f>
        <v>WahroongaU9 Blue</v>
      </c>
      <c r="L15" s="19" t="str">
        <f t="shared" ref="L15:L203" si="4">J15&amp;" V " &amp; K15</f>
        <v>ChatswoodU9 Gold V WahroongaU9 Blue</v>
      </c>
      <c r="M15" s="19">
        <f t="shared" ref="M15:M203" si="5">COUNTIF($L$15:$L$200,L15)</f>
        <v>1</v>
      </c>
      <c r="N15" s="48" t="s">
        <v>370</v>
      </c>
      <c r="O15" s="49" t="str">
        <f t="shared" ref="O15:O154" si="6">D15&amp;B15</f>
        <v>ChatswoodRound 1</v>
      </c>
      <c r="P15" s="49" t="str">
        <f t="shared" ref="P15:P154" si="7">F15&amp;B15</f>
        <v>WahroongaRound 1</v>
      </c>
      <c r="Q15" s="19" t="s">
        <v>7</v>
      </c>
      <c r="R15" s="19">
        <f t="shared" ref="R15:R101" si="8">COUNTIF($P$15:$P$203,Q15)</f>
        <v>0</v>
      </c>
      <c r="S15" s="19" t="str">
        <f t="shared" ref="S15:S101" si="9">IF(R15&lt;&gt;0,0,Q15)</f>
        <v>ChatswoodRound 1</v>
      </c>
      <c r="T15" s="7" t="s">
        <v>519</v>
      </c>
      <c r="U15" s="19">
        <f t="shared" ref="U15:U41" si="10">COUNTIF($J$15:$J$200,T15)-Y15</f>
        <v>5</v>
      </c>
      <c r="V15" s="19">
        <f t="shared" ref="V15:V41" si="11">COUNTIFS($J$15:$J$200,$T15,$N$15:$N$200,"sat")+COUNTIFS($K$15:$K$200,$T15,$N$15:$N$200,"sat")</f>
        <v>11</v>
      </c>
      <c r="W15" s="19">
        <f t="shared" ref="W15:W41" si="12">COUNTIFS($J$15:$J$200,$T15,$N$15:$N$200,"sun")+COUNTIFS($K$15:$K$200,$T15,$N$15:$N$200,"sun")</f>
        <v>1</v>
      </c>
      <c r="X15" s="19">
        <f t="shared" ref="X15:X41" si="13">COUNTIFS($J$15:$J$200,$T15,$N$15:$N$200,"fri")+COUNTIFS($K$15:$K$200,$T15,$N$15:$N$200,"fri")</f>
        <v>0</v>
      </c>
      <c r="Y15" s="19">
        <f t="shared" ref="Y15:Y41" si="14">COUNTIFS($J$15:$J$200,$T15,$N$15:$N$200,"bye")+COUNTIFS($K$15:$K$200,$T15,$N$15:$N$200,"bye")</f>
        <v>0</v>
      </c>
      <c r="Z15" s="19">
        <f t="shared" ref="Z15:Z41" si="15">SUM(V15:X15)</f>
        <v>12</v>
      </c>
      <c r="AA15" s="19"/>
      <c r="AB15" s="19"/>
      <c r="AC15" s="19"/>
      <c r="AD15" s="19"/>
    </row>
    <row r="16" spans="1:30" ht="13.5" customHeight="1" x14ac:dyDescent="0.2">
      <c r="A16" s="43"/>
      <c r="B16" s="43" t="str">
        <f t="shared" ref="B16:B28" si="16">B15</f>
        <v>Round 1</v>
      </c>
      <c r="C16" s="44"/>
      <c r="D16" s="7" t="s">
        <v>8</v>
      </c>
      <c r="E16" s="19" t="s">
        <v>301</v>
      </c>
      <c r="F16" s="17" t="s">
        <v>22</v>
      </c>
      <c r="G16" s="19" t="s">
        <v>290</v>
      </c>
      <c r="H16" s="45" t="s">
        <v>299</v>
      </c>
      <c r="I16" s="46">
        <v>0.41666666666666669</v>
      </c>
      <c r="J16" s="47" t="str">
        <f t="shared" si="2"/>
        <v>ChatswoodU9 Green</v>
      </c>
      <c r="K16" s="47" t="str">
        <f t="shared" si="3"/>
        <v>WahroongaU9 Red</v>
      </c>
      <c r="L16" s="19" t="str">
        <f t="shared" si="4"/>
        <v>ChatswoodU9 Green V WahroongaU9 Red</v>
      </c>
      <c r="M16" s="19">
        <f t="shared" si="5"/>
        <v>1</v>
      </c>
      <c r="N16" s="48" t="s">
        <v>370</v>
      </c>
      <c r="O16" s="49" t="str">
        <f t="shared" si="6"/>
        <v>ChatswoodRound 1</v>
      </c>
      <c r="P16" s="49" t="str">
        <f t="shared" si="7"/>
        <v>WahroongaRound 1</v>
      </c>
      <c r="Q16" s="19" t="s">
        <v>9</v>
      </c>
      <c r="R16" s="19">
        <f t="shared" si="8"/>
        <v>0</v>
      </c>
      <c r="S16" s="19" t="str">
        <f t="shared" si="9"/>
        <v>MosmanRound 1</v>
      </c>
      <c r="T16" s="7" t="s">
        <v>520</v>
      </c>
      <c r="U16" s="19">
        <f t="shared" si="10"/>
        <v>5</v>
      </c>
      <c r="V16" s="19">
        <f t="shared" si="11"/>
        <v>10</v>
      </c>
      <c r="W16" s="19">
        <f t="shared" si="12"/>
        <v>1</v>
      </c>
      <c r="X16" s="19">
        <f t="shared" si="13"/>
        <v>0</v>
      </c>
      <c r="Y16" s="19">
        <f t="shared" si="14"/>
        <v>1</v>
      </c>
      <c r="Z16" s="19">
        <f t="shared" si="15"/>
        <v>11</v>
      </c>
      <c r="AA16" s="19"/>
      <c r="AB16" s="19"/>
      <c r="AC16" s="19"/>
      <c r="AD16" s="19"/>
    </row>
    <row r="17" spans="1:26" ht="13.5" customHeight="1" x14ac:dyDescent="0.2">
      <c r="A17" s="43"/>
      <c r="B17" s="43" t="str">
        <f t="shared" si="16"/>
        <v>Round 1</v>
      </c>
      <c r="C17" s="44"/>
      <c r="D17" s="9" t="s">
        <v>26</v>
      </c>
      <c r="E17" s="19" t="s">
        <v>285</v>
      </c>
      <c r="F17" s="16" t="s">
        <v>24</v>
      </c>
      <c r="G17" s="19" t="s">
        <v>517</v>
      </c>
      <c r="H17" s="45" t="s">
        <v>521</v>
      </c>
      <c r="I17" s="46">
        <v>0.33333333333333331</v>
      </c>
      <c r="J17" s="47" t="str">
        <f t="shared" si="2"/>
        <v>MosmanU9 Dolphins</v>
      </c>
      <c r="K17" s="47" t="str">
        <f t="shared" si="3"/>
        <v>Hunters HillU9 Cockatoos</v>
      </c>
      <c r="L17" s="19" t="str">
        <f t="shared" si="4"/>
        <v>MosmanU9 Dolphins V Hunters HillU9 Cockatoos</v>
      </c>
      <c r="M17" s="19">
        <f t="shared" si="5"/>
        <v>1</v>
      </c>
      <c r="N17" s="48" t="s">
        <v>370</v>
      </c>
      <c r="O17" s="49" t="str">
        <f t="shared" si="6"/>
        <v>MosmanRound 1</v>
      </c>
      <c r="P17" s="49" t="str">
        <f t="shared" si="7"/>
        <v>Hunters HillRound 1</v>
      </c>
      <c r="Q17" s="19" t="s">
        <v>11</v>
      </c>
      <c r="R17" s="19">
        <f t="shared" si="8"/>
        <v>0</v>
      </c>
      <c r="S17" s="19" t="str">
        <f t="shared" si="9"/>
        <v>Lane CoveRound 1</v>
      </c>
      <c r="T17" s="10" t="s">
        <v>522</v>
      </c>
      <c r="U17" s="19">
        <f t="shared" si="10"/>
        <v>6</v>
      </c>
      <c r="V17" s="19">
        <f t="shared" si="11"/>
        <v>6</v>
      </c>
      <c r="W17" s="19">
        <f t="shared" si="12"/>
        <v>4</v>
      </c>
      <c r="X17" s="19">
        <f t="shared" si="13"/>
        <v>2</v>
      </c>
      <c r="Y17" s="19">
        <f t="shared" si="14"/>
        <v>1</v>
      </c>
      <c r="Z17" s="19">
        <f t="shared" si="15"/>
        <v>12</v>
      </c>
    </row>
    <row r="18" spans="1:26" ht="13.5" customHeight="1" x14ac:dyDescent="0.2">
      <c r="A18" s="43"/>
      <c r="B18" s="43" t="str">
        <f t="shared" si="16"/>
        <v>Round 1</v>
      </c>
      <c r="C18" s="44"/>
      <c r="D18" s="9" t="s">
        <v>26</v>
      </c>
      <c r="E18" s="19" t="s">
        <v>288</v>
      </c>
      <c r="F18" s="17" t="s">
        <v>22</v>
      </c>
      <c r="G18" s="19" t="s">
        <v>301</v>
      </c>
      <c r="H18" s="45" t="s">
        <v>523</v>
      </c>
      <c r="I18" s="46">
        <v>0.33333333333333331</v>
      </c>
      <c r="J18" s="47" t="str">
        <f t="shared" si="2"/>
        <v>MosmanU9 Sharks</v>
      </c>
      <c r="K18" s="47" t="str">
        <f t="shared" si="3"/>
        <v>WahroongaU9 Green</v>
      </c>
      <c r="L18" s="19" t="str">
        <f t="shared" si="4"/>
        <v>MosmanU9 Sharks V WahroongaU9 Green</v>
      </c>
      <c r="M18" s="19">
        <f t="shared" si="5"/>
        <v>1</v>
      </c>
      <c r="N18" s="48" t="s">
        <v>370</v>
      </c>
      <c r="O18" s="49" t="str">
        <f t="shared" si="6"/>
        <v>MosmanRound 1</v>
      </c>
      <c r="P18" s="49" t="str">
        <f t="shared" si="7"/>
        <v>WahroongaRound 1</v>
      </c>
      <c r="Q18" s="19" t="s">
        <v>13</v>
      </c>
      <c r="R18" s="19">
        <f t="shared" si="8"/>
        <v>0</v>
      </c>
      <c r="S18" s="19" t="str">
        <f t="shared" si="9"/>
        <v>St IvesRound 1</v>
      </c>
      <c r="T18" s="12" t="s">
        <v>524</v>
      </c>
      <c r="U18" s="19">
        <f t="shared" si="10"/>
        <v>8</v>
      </c>
      <c r="V18" s="19">
        <f t="shared" si="11"/>
        <v>0</v>
      </c>
      <c r="W18" s="19">
        <f t="shared" si="12"/>
        <v>11</v>
      </c>
      <c r="X18" s="19">
        <f t="shared" si="13"/>
        <v>2</v>
      </c>
      <c r="Y18" s="19">
        <f t="shared" si="14"/>
        <v>0</v>
      </c>
      <c r="Z18" s="19">
        <f t="shared" si="15"/>
        <v>13</v>
      </c>
    </row>
    <row r="19" spans="1:26" ht="13.5" customHeight="1" x14ac:dyDescent="0.2">
      <c r="A19" s="43"/>
      <c r="B19" s="43" t="str">
        <f t="shared" si="16"/>
        <v>Round 1</v>
      </c>
      <c r="C19" s="44"/>
      <c r="D19" s="9" t="s">
        <v>26</v>
      </c>
      <c r="E19" s="19" t="s">
        <v>289</v>
      </c>
      <c r="F19" s="14" t="s">
        <v>16</v>
      </c>
      <c r="G19" s="19" t="s">
        <v>283</v>
      </c>
      <c r="H19" s="45" t="s">
        <v>521</v>
      </c>
      <c r="I19" s="46">
        <v>0.36805555555555558</v>
      </c>
      <c r="J19" s="47" t="str">
        <f t="shared" si="2"/>
        <v>MosmanU9 Stingrays</v>
      </c>
      <c r="K19" s="47" t="str">
        <f t="shared" si="3"/>
        <v>LindfieldU9 Stags</v>
      </c>
      <c r="L19" s="19" t="str">
        <f t="shared" si="4"/>
        <v>MosmanU9 Stingrays V LindfieldU9 Stags</v>
      </c>
      <c r="M19" s="19">
        <f t="shared" si="5"/>
        <v>1</v>
      </c>
      <c r="N19" s="48" t="s">
        <v>370</v>
      </c>
      <c r="O19" s="49" t="str">
        <f t="shared" si="6"/>
        <v>MosmanRound 1</v>
      </c>
      <c r="P19" s="49" t="str">
        <f t="shared" si="7"/>
        <v>LindfieldRound 1</v>
      </c>
      <c r="Q19" s="19" t="s">
        <v>17</v>
      </c>
      <c r="R19" s="19">
        <f t="shared" si="8"/>
        <v>0</v>
      </c>
      <c r="S19" s="19" t="str">
        <f t="shared" si="9"/>
        <v>RosevilleRound 1</v>
      </c>
      <c r="T19" s="12" t="s">
        <v>525</v>
      </c>
      <c r="U19" s="19">
        <f t="shared" si="10"/>
        <v>6</v>
      </c>
      <c r="V19" s="19">
        <f t="shared" si="11"/>
        <v>0</v>
      </c>
      <c r="W19" s="19">
        <f t="shared" si="12"/>
        <v>11</v>
      </c>
      <c r="X19" s="19">
        <f t="shared" si="13"/>
        <v>1</v>
      </c>
      <c r="Y19" s="19">
        <f t="shared" si="14"/>
        <v>1</v>
      </c>
      <c r="Z19" s="19">
        <f t="shared" si="15"/>
        <v>12</v>
      </c>
    </row>
    <row r="20" spans="1:26" ht="13.5" customHeight="1" x14ac:dyDescent="0.2">
      <c r="A20" s="43"/>
      <c r="B20" s="43" t="str">
        <f t="shared" si="16"/>
        <v>Round 1</v>
      </c>
      <c r="C20" s="44"/>
      <c r="D20" s="9" t="s">
        <v>26</v>
      </c>
      <c r="E20" s="19" t="s">
        <v>282</v>
      </c>
      <c r="F20" s="14" t="s">
        <v>16</v>
      </c>
      <c r="G20" s="22" t="s">
        <v>516</v>
      </c>
      <c r="H20" s="45" t="s">
        <v>523</v>
      </c>
      <c r="I20" s="46">
        <v>0.36805555555555558</v>
      </c>
      <c r="J20" s="47" t="str">
        <f t="shared" si="2"/>
        <v>MosmanU9 Whales</v>
      </c>
      <c r="K20" s="47" t="str">
        <f t="shared" si="3"/>
        <v>LindfieldU9 Elks</v>
      </c>
      <c r="L20" s="19" t="str">
        <f t="shared" si="4"/>
        <v>MosmanU9 Whales V LindfieldU9 Elks</v>
      </c>
      <c r="M20" s="19">
        <f t="shared" si="5"/>
        <v>1</v>
      </c>
      <c r="N20" s="48" t="s">
        <v>370</v>
      </c>
      <c r="O20" s="49" t="str">
        <f t="shared" si="6"/>
        <v>MosmanRound 1</v>
      </c>
      <c r="P20" s="49" t="str">
        <f t="shared" si="7"/>
        <v>LindfieldRound 1</v>
      </c>
      <c r="Q20" s="19" t="s">
        <v>15</v>
      </c>
      <c r="R20" s="19">
        <f t="shared" si="8"/>
        <v>0</v>
      </c>
      <c r="S20" s="19" t="str">
        <f t="shared" si="9"/>
        <v>KWPRound 1</v>
      </c>
      <c r="T20" s="11" t="s">
        <v>526</v>
      </c>
      <c r="U20" s="19">
        <f t="shared" si="10"/>
        <v>6</v>
      </c>
      <c r="V20" s="19">
        <f t="shared" si="11"/>
        <v>11</v>
      </c>
      <c r="W20" s="19">
        <f t="shared" si="12"/>
        <v>1</v>
      </c>
      <c r="X20" s="19">
        <f t="shared" si="13"/>
        <v>0</v>
      </c>
      <c r="Y20" s="19">
        <f t="shared" si="14"/>
        <v>1</v>
      </c>
      <c r="Z20" s="19">
        <f t="shared" si="15"/>
        <v>12</v>
      </c>
    </row>
    <row r="21" spans="1:26" ht="13.5" customHeight="1" x14ac:dyDescent="0.2">
      <c r="A21" s="43"/>
      <c r="B21" s="43" t="str">
        <f t="shared" si="16"/>
        <v>Round 1</v>
      </c>
      <c r="C21" s="44"/>
      <c r="D21" s="11" t="s">
        <v>14</v>
      </c>
      <c r="E21" s="19" t="s">
        <v>279</v>
      </c>
      <c r="F21" s="18" t="s">
        <v>28</v>
      </c>
      <c r="G21" s="19" t="s">
        <v>409</v>
      </c>
      <c r="H21" s="45" t="s">
        <v>325</v>
      </c>
      <c r="I21" s="46">
        <v>0.3888888888888889</v>
      </c>
      <c r="J21" s="47" t="str">
        <f t="shared" si="2"/>
        <v>Lane CoveU9 Gold</v>
      </c>
      <c r="K21" s="47" t="str">
        <f t="shared" si="3"/>
        <v>Norths PiratesU9 Reds</v>
      </c>
      <c r="L21" s="19" t="str">
        <f t="shared" si="4"/>
        <v>Lane CoveU9 Gold V Norths PiratesU9 Reds</v>
      </c>
      <c r="M21" s="19">
        <f t="shared" si="5"/>
        <v>1</v>
      </c>
      <c r="N21" s="48" t="s">
        <v>370</v>
      </c>
      <c r="O21" s="49" t="str">
        <f t="shared" si="6"/>
        <v>Lane CoveRound 1</v>
      </c>
      <c r="P21" s="49" t="str">
        <f t="shared" si="7"/>
        <v>Norths PiratesRound 1</v>
      </c>
      <c r="Q21" s="19" t="s">
        <v>19</v>
      </c>
      <c r="R21" s="19">
        <f t="shared" si="8"/>
        <v>4</v>
      </c>
      <c r="S21" s="19">
        <f t="shared" si="9"/>
        <v>0</v>
      </c>
      <c r="T21" s="11" t="s">
        <v>527</v>
      </c>
      <c r="U21" s="19">
        <f t="shared" si="10"/>
        <v>6</v>
      </c>
      <c r="V21" s="19">
        <f t="shared" si="11"/>
        <v>11</v>
      </c>
      <c r="W21" s="19">
        <f t="shared" si="12"/>
        <v>2</v>
      </c>
      <c r="X21" s="19">
        <f t="shared" si="13"/>
        <v>0</v>
      </c>
      <c r="Y21" s="19">
        <f t="shared" si="14"/>
        <v>0</v>
      </c>
      <c r="Z21" s="19">
        <f t="shared" si="15"/>
        <v>13</v>
      </c>
    </row>
    <row r="22" spans="1:26" ht="13.5" customHeight="1" x14ac:dyDescent="0.2">
      <c r="A22" s="43"/>
      <c r="B22" s="43" t="str">
        <f t="shared" si="16"/>
        <v>Round 1</v>
      </c>
      <c r="C22" s="44"/>
      <c r="D22" s="11" t="s">
        <v>14</v>
      </c>
      <c r="E22" s="19" t="s">
        <v>281</v>
      </c>
      <c r="F22" s="18" t="s">
        <v>28</v>
      </c>
      <c r="G22" s="19" t="s">
        <v>293</v>
      </c>
      <c r="H22" s="45" t="s">
        <v>326</v>
      </c>
      <c r="I22" s="46">
        <v>0.3888888888888889</v>
      </c>
      <c r="J22" s="47" t="str">
        <f t="shared" si="2"/>
        <v>Lane CoveU9 Blue</v>
      </c>
      <c r="K22" s="47" t="str">
        <f t="shared" si="3"/>
        <v>Norths PiratesU9 Black</v>
      </c>
      <c r="L22" s="19" t="str">
        <f t="shared" si="4"/>
        <v>Lane CoveU9 Blue V Norths PiratesU9 Black</v>
      </c>
      <c r="M22" s="19">
        <f t="shared" si="5"/>
        <v>1</v>
      </c>
      <c r="N22" s="48" t="s">
        <v>370</v>
      </c>
      <c r="O22" s="49" t="str">
        <f t="shared" si="6"/>
        <v>Lane CoveRound 1</v>
      </c>
      <c r="P22" s="49" t="str">
        <f t="shared" si="7"/>
        <v>Norths PiratesRound 1</v>
      </c>
      <c r="Q22" s="19" t="s">
        <v>21</v>
      </c>
      <c r="R22" s="19">
        <f t="shared" si="8"/>
        <v>0</v>
      </c>
      <c r="S22" s="19" t="str">
        <f t="shared" si="9"/>
        <v>Lane CoveRound 2</v>
      </c>
      <c r="T22" s="11" t="s">
        <v>528</v>
      </c>
      <c r="U22" s="19">
        <f t="shared" si="10"/>
        <v>6</v>
      </c>
      <c r="V22" s="19">
        <f t="shared" si="11"/>
        <v>12</v>
      </c>
      <c r="W22" s="19">
        <f t="shared" si="12"/>
        <v>1</v>
      </c>
      <c r="X22" s="19">
        <f t="shared" si="13"/>
        <v>0</v>
      </c>
      <c r="Y22" s="19">
        <f t="shared" si="14"/>
        <v>0</v>
      </c>
      <c r="Z22" s="19">
        <f t="shared" si="15"/>
        <v>13</v>
      </c>
    </row>
    <row r="23" spans="1:26" ht="13.5" customHeight="1" x14ac:dyDescent="0.2">
      <c r="A23" s="43"/>
      <c r="B23" s="43" t="str">
        <f t="shared" si="16"/>
        <v>Round 1</v>
      </c>
      <c r="C23" s="44"/>
      <c r="D23" s="11" t="s">
        <v>14</v>
      </c>
      <c r="E23" s="22" t="s">
        <v>515</v>
      </c>
      <c r="F23" s="18" t="s">
        <v>28</v>
      </c>
      <c r="G23" s="19" t="s">
        <v>279</v>
      </c>
      <c r="H23" s="45" t="s">
        <v>325</v>
      </c>
      <c r="I23" s="46">
        <v>0.4236111111111111</v>
      </c>
      <c r="J23" s="47" t="str">
        <f t="shared" si="2"/>
        <v>Lane CoveU9 White</v>
      </c>
      <c r="K23" s="47" t="str">
        <f t="shared" si="3"/>
        <v>Norths PiratesU9 Gold</v>
      </c>
      <c r="L23" s="19" t="str">
        <f t="shared" si="4"/>
        <v>Lane CoveU9 White V Norths PiratesU9 Gold</v>
      </c>
      <c r="M23" s="19">
        <f t="shared" si="5"/>
        <v>1</v>
      </c>
      <c r="N23" s="48" t="s">
        <v>370</v>
      </c>
      <c r="O23" s="49" t="str">
        <f t="shared" si="6"/>
        <v>Lane CoveRound 1</v>
      </c>
      <c r="P23" s="49" t="str">
        <f t="shared" si="7"/>
        <v>Norths PiratesRound 1</v>
      </c>
      <c r="Q23" s="19" t="s">
        <v>31</v>
      </c>
      <c r="R23" s="19">
        <f t="shared" si="8"/>
        <v>3</v>
      </c>
      <c r="S23" s="19">
        <f t="shared" si="9"/>
        <v>0</v>
      </c>
      <c r="T23" s="14" t="s">
        <v>529</v>
      </c>
      <c r="U23" s="19">
        <f t="shared" si="10"/>
        <v>6</v>
      </c>
      <c r="V23" s="19">
        <f t="shared" si="11"/>
        <v>10</v>
      </c>
      <c r="W23" s="19">
        <f t="shared" si="12"/>
        <v>0</v>
      </c>
      <c r="X23" s="19">
        <f t="shared" si="13"/>
        <v>1</v>
      </c>
      <c r="Y23" s="19">
        <f t="shared" si="14"/>
        <v>1</v>
      </c>
      <c r="Z23" s="19">
        <f t="shared" si="15"/>
        <v>11</v>
      </c>
    </row>
    <row r="24" spans="1:26" ht="13.5" customHeight="1" x14ac:dyDescent="0.2">
      <c r="A24" s="43"/>
      <c r="B24" s="43" t="str">
        <f t="shared" si="16"/>
        <v>Round 1</v>
      </c>
      <c r="C24" s="44"/>
      <c r="D24" s="13" t="s">
        <v>20</v>
      </c>
      <c r="E24" s="19" t="s">
        <v>407</v>
      </c>
      <c r="F24" s="10" t="s">
        <v>10</v>
      </c>
      <c r="G24" s="19" t="s">
        <v>293</v>
      </c>
      <c r="H24" s="45" t="s">
        <v>338</v>
      </c>
      <c r="I24" s="46">
        <v>0.3611111111111111</v>
      </c>
      <c r="J24" s="47" t="str">
        <f t="shared" si="2"/>
        <v>St IvesU9 Blues</v>
      </c>
      <c r="K24" s="47" t="str">
        <f t="shared" si="3"/>
        <v>HornsbyU9 Black</v>
      </c>
      <c r="L24" s="19" t="str">
        <f t="shared" si="4"/>
        <v>St IvesU9 Blues V HornsbyU9 Black</v>
      </c>
      <c r="M24" s="19">
        <f t="shared" si="5"/>
        <v>2</v>
      </c>
      <c r="N24" s="48" t="s">
        <v>370</v>
      </c>
      <c r="O24" s="49" t="str">
        <f t="shared" si="6"/>
        <v>St IvesRound 1</v>
      </c>
      <c r="P24" s="49" t="str">
        <f t="shared" si="7"/>
        <v>HornsbyRound 1</v>
      </c>
      <c r="Q24" s="19" t="s">
        <v>23</v>
      </c>
      <c r="R24" s="19">
        <f t="shared" si="8"/>
        <v>0</v>
      </c>
      <c r="S24" s="19" t="str">
        <f t="shared" si="9"/>
        <v>LindfieldRound 2</v>
      </c>
      <c r="T24" s="14" t="s">
        <v>530</v>
      </c>
      <c r="U24" s="19">
        <f t="shared" si="10"/>
        <v>6</v>
      </c>
      <c r="V24" s="19">
        <f t="shared" si="11"/>
        <v>10</v>
      </c>
      <c r="W24" s="19">
        <f t="shared" si="12"/>
        <v>2</v>
      </c>
      <c r="X24" s="19">
        <f t="shared" si="13"/>
        <v>0</v>
      </c>
      <c r="Y24" s="19">
        <f t="shared" si="14"/>
        <v>0</v>
      </c>
      <c r="Z24" s="19">
        <f t="shared" si="15"/>
        <v>12</v>
      </c>
    </row>
    <row r="25" spans="1:26" ht="13.5" customHeight="1" x14ac:dyDescent="0.2">
      <c r="A25" s="43"/>
      <c r="B25" s="43" t="str">
        <f t="shared" si="16"/>
        <v>Round 1</v>
      </c>
      <c r="C25" s="44"/>
      <c r="D25" s="15" t="s">
        <v>18</v>
      </c>
      <c r="E25" s="19" t="s">
        <v>410</v>
      </c>
      <c r="F25" s="17" t="s">
        <v>22</v>
      </c>
      <c r="G25" s="19" t="s">
        <v>279</v>
      </c>
      <c r="H25" s="45" t="s">
        <v>531</v>
      </c>
      <c r="I25" s="46">
        <v>0.33333333333333331</v>
      </c>
      <c r="J25" s="47" t="str">
        <f t="shared" si="2"/>
        <v>RosevilleU9 Cyclones</v>
      </c>
      <c r="K25" s="47" t="str">
        <f t="shared" si="3"/>
        <v>WahroongaU9 Gold</v>
      </c>
      <c r="L25" s="19" t="str">
        <f t="shared" si="4"/>
        <v>RosevilleU9 Cyclones V WahroongaU9 Gold</v>
      </c>
      <c r="M25" s="19">
        <f t="shared" si="5"/>
        <v>1</v>
      </c>
      <c r="N25" s="48" t="s">
        <v>370</v>
      </c>
      <c r="O25" s="49" t="str">
        <f t="shared" si="6"/>
        <v>RosevilleRound 1</v>
      </c>
      <c r="P25" s="49" t="str">
        <f t="shared" si="7"/>
        <v>WahroongaRound 1</v>
      </c>
      <c r="Q25" s="19" t="s">
        <v>25</v>
      </c>
      <c r="R25" s="19">
        <f t="shared" si="8"/>
        <v>1</v>
      </c>
      <c r="S25" s="19">
        <f t="shared" si="9"/>
        <v>0</v>
      </c>
      <c r="T25" s="15" t="s">
        <v>532</v>
      </c>
      <c r="U25" s="19">
        <f t="shared" si="10"/>
        <v>6</v>
      </c>
      <c r="V25" s="19">
        <f t="shared" si="11"/>
        <v>11</v>
      </c>
      <c r="W25" s="19">
        <f t="shared" si="12"/>
        <v>1</v>
      </c>
      <c r="X25" s="19">
        <f t="shared" si="13"/>
        <v>0</v>
      </c>
      <c r="Y25" s="19">
        <f t="shared" si="14"/>
        <v>1</v>
      </c>
      <c r="Z25" s="19">
        <f t="shared" si="15"/>
        <v>12</v>
      </c>
    </row>
    <row r="26" spans="1:26" ht="13.5" customHeight="1" x14ac:dyDescent="0.2">
      <c r="A26" s="43"/>
      <c r="B26" s="43" t="str">
        <f t="shared" si="16"/>
        <v>Round 1</v>
      </c>
      <c r="C26" s="44">
        <v>43205</v>
      </c>
      <c r="D26" s="12" t="s">
        <v>12</v>
      </c>
      <c r="E26" s="19" t="s">
        <v>408</v>
      </c>
      <c r="F26" s="16" t="s">
        <v>24</v>
      </c>
      <c r="G26" s="19" t="s">
        <v>518</v>
      </c>
      <c r="H26" s="45" t="s">
        <v>331</v>
      </c>
      <c r="I26" s="46">
        <v>0.41666666666666669</v>
      </c>
      <c r="J26" s="47" t="str">
        <f t="shared" si="2"/>
        <v>KWPU9 blue</v>
      </c>
      <c r="K26" s="47" t="str">
        <f t="shared" si="3"/>
        <v>Hunters HillU9 Wagtails</v>
      </c>
      <c r="L26" s="19" t="str">
        <f t="shared" si="4"/>
        <v>KWPU9 blue V Hunters HillU9 Wagtails</v>
      </c>
      <c r="M26" s="19">
        <f t="shared" si="5"/>
        <v>1</v>
      </c>
      <c r="N26" s="47" t="s">
        <v>382</v>
      </c>
      <c r="O26" s="49" t="str">
        <f t="shared" si="6"/>
        <v>KWPRound 1</v>
      </c>
      <c r="P26" s="49" t="str">
        <f t="shared" si="7"/>
        <v>Hunters HillRound 1</v>
      </c>
      <c r="Q26" s="19" t="s">
        <v>27</v>
      </c>
      <c r="R26" s="19">
        <f t="shared" si="8"/>
        <v>0</v>
      </c>
      <c r="S26" s="19" t="str">
        <f t="shared" si="9"/>
        <v>WahroongaRound 2</v>
      </c>
      <c r="T26" s="13" t="s">
        <v>533</v>
      </c>
      <c r="U26" s="19">
        <f t="shared" si="10"/>
        <v>8</v>
      </c>
      <c r="V26" s="19">
        <f t="shared" si="11"/>
        <v>11</v>
      </c>
      <c r="W26" s="19">
        <f t="shared" si="12"/>
        <v>1</v>
      </c>
      <c r="X26" s="19">
        <f t="shared" si="13"/>
        <v>0</v>
      </c>
      <c r="Y26" s="19">
        <f t="shared" si="14"/>
        <v>1</v>
      </c>
      <c r="Z26" s="19">
        <f t="shared" si="15"/>
        <v>12</v>
      </c>
    </row>
    <row r="27" spans="1:26" ht="13.5" customHeight="1" x14ac:dyDescent="0.2">
      <c r="A27" s="43"/>
      <c r="B27" s="43" t="str">
        <f t="shared" si="16"/>
        <v>Round 1</v>
      </c>
      <c r="C27" s="44"/>
      <c r="D27" s="12" t="s">
        <v>12</v>
      </c>
      <c r="E27" s="19" t="s">
        <v>279</v>
      </c>
      <c r="F27" s="16" t="s">
        <v>24</v>
      </c>
      <c r="G27" s="19" t="s">
        <v>278</v>
      </c>
      <c r="H27" s="45" t="s">
        <v>330</v>
      </c>
      <c r="I27" s="46">
        <v>0.44444444444444442</v>
      </c>
      <c r="J27" s="47" t="str">
        <f t="shared" si="2"/>
        <v>KWPU9 Gold</v>
      </c>
      <c r="K27" s="47" t="str">
        <f t="shared" si="3"/>
        <v>Hunters HillU9 Magpies</v>
      </c>
      <c r="L27" s="19" t="str">
        <f t="shared" si="4"/>
        <v>KWPU9 Gold V Hunters HillU9 Magpies</v>
      </c>
      <c r="M27" s="19">
        <f t="shared" si="5"/>
        <v>1</v>
      </c>
      <c r="N27" s="47" t="s">
        <v>382</v>
      </c>
      <c r="O27" s="49" t="str">
        <f t="shared" si="6"/>
        <v>KWPRound 1</v>
      </c>
      <c r="P27" s="49" t="str">
        <f t="shared" si="7"/>
        <v>Hunters HillRound 1</v>
      </c>
      <c r="Q27" s="19" t="s">
        <v>29</v>
      </c>
      <c r="R27" s="19">
        <f t="shared" si="8"/>
        <v>1</v>
      </c>
      <c r="S27" s="19">
        <f t="shared" si="9"/>
        <v>0</v>
      </c>
      <c r="T27" s="17" t="s">
        <v>534</v>
      </c>
      <c r="U27" s="19">
        <f t="shared" si="10"/>
        <v>4</v>
      </c>
      <c r="V27" s="19">
        <f t="shared" si="11"/>
        <v>11</v>
      </c>
      <c r="W27" s="19">
        <f t="shared" si="12"/>
        <v>0</v>
      </c>
      <c r="X27" s="19">
        <f t="shared" si="13"/>
        <v>0</v>
      </c>
      <c r="Y27" s="19">
        <f t="shared" si="14"/>
        <v>1</v>
      </c>
      <c r="Z27" s="19">
        <f t="shared" si="15"/>
        <v>11</v>
      </c>
    </row>
    <row r="28" spans="1:26" ht="13.5" customHeight="1" x14ac:dyDescent="0.2">
      <c r="A28" s="43"/>
      <c r="B28" s="43" t="str">
        <f t="shared" si="16"/>
        <v>Round 1</v>
      </c>
      <c r="C28" s="109" t="s">
        <v>380</v>
      </c>
      <c r="D28" s="16" t="s">
        <v>24</v>
      </c>
      <c r="E28" s="19" t="s">
        <v>280</v>
      </c>
      <c r="F28" s="16" t="s">
        <v>24</v>
      </c>
      <c r="G28" s="19" t="s">
        <v>380</v>
      </c>
      <c r="H28" s="45"/>
      <c r="I28" s="45"/>
      <c r="J28" s="47" t="str">
        <f t="shared" si="2"/>
        <v>Hunters HillU9 Crows</v>
      </c>
      <c r="K28" s="47" t="str">
        <f t="shared" si="3"/>
        <v>Hunters HillBye</v>
      </c>
      <c r="L28" s="19" t="str">
        <f t="shared" si="4"/>
        <v>Hunters HillU9 Crows V Hunters HillBye</v>
      </c>
      <c r="M28" s="19">
        <f t="shared" si="5"/>
        <v>1</v>
      </c>
      <c r="N28" s="47" t="s">
        <v>380</v>
      </c>
      <c r="O28" s="49" t="str">
        <f t="shared" si="6"/>
        <v>Hunters HillRound 1</v>
      </c>
      <c r="P28" s="49" t="str">
        <f t="shared" si="7"/>
        <v>Hunters HillRound 1</v>
      </c>
      <c r="Q28" s="19" t="s">
        <v>32</v>
      </c>
      <c r="R28" s="19">
        <f t="shared" si="8"/>
        <v>0</v>
      </c>
      <c r="S28" s="19" t="str">
        <f t="shared" si="9"/>
        <v>HornsbyRound 3</v>
      </c>
      <c r="T28" s="17" t="s">
        <v>535</v>
      </c>
      <c r="U28" s="19">
        <f t="shared" si="10"/>
        <v>5</v>
      </c>
      <c r="V28" s="19">
        <f t="shared" si="11"/>
        <v>12</v>
      </c>
      <c r="W28" s="19">
        <f t="shared" si="12"/>
        <v>0</v>
      </c>
      <c r="X28" s="19">
        <f t="shared" si="13"/>
        <v>0</v>
      </c>
      <c r="Y28" s="19">
        <f t="shared" si="14"/>
        <v>0</v>
      </c>
      <c r="Z28" s="19">
        <f t="shared" si="15"/>
        <v>12</v>
      </c>
    </row>
    <row r="29" spans="1:26" ht="13.5" customHeight="1" x14ac:dyDescent="0.2">
      <c r="A29" s="43" t="s">
        <v>181</v>
      </c>
      <c r="B29" s="43" t="str">
        <f>A29</f>
        <v>Round 2</v>
      </c>
      <c r="C29" s="44">
        <v>43225</v>
      </c>
      <c r="D29" s="11" t="s">
        <v>14</v>
      </c>
      <c r="E29" s="19" t="s">
        <v>279</v>
      </c>
      <c r="F29" s="16" t="s">
        <v>24</v>
      </c>
      <c r="G29" s="19" t="s">
        <v>517</v>
      </c>
      <c r="H29" s="45" t="s">
        <v>325</v>
      </c>
      <c r="I29" s="46">
        <v>0.3888888888888889</v>
      </c>
      <c r="J29" s="47" t="str">
        <f t="shared" si="2"/>
        <v>Lane CoveU9 Gold</v>
      </c>
      <c r="K29" s="47" t="str">
        <f t="shared" si="3"/>
        <v>Hunters HillU9 Cockatoos</v>
      </c>
      <c r="L29" s="19" t="str">
        <f t="shared" si="4"/>
        <v>Lane CoveU9 Gold V Hunters HillU9 Cockatoos</v>
      </c>
      <c r="M29" s="19">
        <f t="shared" si="5"/>
        <v>1</v>
      </c>
      <c r="N29" s="48" t="s">
        <v>370</v>
      </c>
      <c r="O29" s="49" t="str">
        <f t="shared" si="6"/>
        <v>Lane CoveRound 2</v>
      </c>
      <c r="P29" s="49" t="str">
        <f t="shared" si="7"/>
        <v>Hunters HillRound 2</v>
      </c>
      <c r="Q29" s="19" t="s">
        <v>33</v>
      </c>
      <c r="R29" s="19">
        <f t="shared" si="8"/>
        <v>0</v>
      </c>
      <c r="S29" s="19" t="str">
        <f t="shared" si="9"/>
        <v>RosevilleRound 3</v>
      </c>
      <c r="T29" s="17" t="s">
        <v>536</v>
      </c>
      <c r="U29" s="19">
        <f t="shared" si="10"/>
        <v>5</v>
      </c>
      <c r="V29" s="19">
        <f t="shared" si="11"/>
        <v>11</v>
      </c>
      <c r="W29" s="19">
        <f t="shared" si="12"/>
        <v>1</v>
      </c>
      <c r="X29" s="19">
        <f t="shared" si="13"/>
        <v>0</v>
      </c>
      <c r="Y29" s="19">
        <f t="shared" si="14"/>
        <v>0</v>
      </c>
      <c r="Z29" s="19">
        <f t="shared" si="15"/>
        <v>12</v>
      </c>
    </row>
    <row r="30" spans="1:26" ht="13.5" customHeight="1" x14ac:dyDescent="0.2">
      <c r="A30" s="43"/>
      <c r="B30" s="43" t="str">
        <f t="shared" ref="B30:B42" si="17">B29</f>
        <v>Round 2</v>
      </c>
      <c r="C30" s="44"/>
      <c r="D30" s="11" t="s">
        <v>14</v>
      </c>
      <c r="E30" s="19" t="s">
        <v>281</v>
      </c>
      <c r="F30" s="16" t="s">
        <v>24</v>
      </c>
      <c r="G30" s="19" t="s">
        <v>278</v>
      </c>
      <c r="H30" s="45" t="s">
        <v>326</v>
      </c>
      <c r="I30" s="46">
        <v>0.3888888888888889</v>
      </c>
      <c r="J30" s="47" t="str">
        <f t="shared" si="2"/>
        <v>Lane CoveU9 Blue</v>
      </c>
      <c r="K30" s="47" t="str">
        <f t="shared" si="3"/>
        <v>Hunters HillU9 Magpies</v>
      </c>
      <c r="L30" s="19" t="str">
        <f t="shared" si="4"/>
        <v>Lane CoveU9 Blue V Hunters HillU9 Magpies</v>
      </c>
      <c r="M30" s="19">
        <f t="shared" si="5"/>
        <v>1</v>
      </c>
      <c r="N30" s="48" t="s">
        <v>370</v>
      </c>
      <c r="O30" s="49" t="str">
        <f t="shared" si="6"/>
        <v>Lane CoveRound 2</v>
      </c>
      <c r="P30" s="49" t="str">
        <f t="shared" si="7"/>
        <v>Hunters HillRound 2</v>
      </c>
      <c r="Q30" s="19" t="s">
        <v>35</v>
      </c>
      <c r="R30" s="19">
        <f t="shared" si="8"/>
        <v>0</v>
      </c>
      <c r="S30" s="19" t="str">
        <f t="shared" si="9"/>
        <v>St IvesRound 3</v>
      </c>
      <c r="T30" s="17" t="s">
        <v>537</v>
      </c>
      <c r="U30" s="19">
        <f t="shared" si="10"/>
        <v>5</v>
      </c>
      <c r="V30" s="19">
        <f t="shared" si="11"/>
        <v>10</v>
      </c>
      <c r="W30" s="19">
        <f t="shared" si="12"/>
        <v>2</v>
      </c>
      <c r="X30" s="19">
        <f t="shared" si="13"/>
        <v>0</v>
      </c>
      <c r="Y30" s="19">
        <f t="shared" si="14"/>
        <v>0</v>
      </c>
      <c r="Z30" s="19">
        <f t="shared" si="15"/>
        <v>12</v>
      </c>
    </row>
    <row r="31" spans="1:26" ht="13.5" customHeight="1" x14ac:dyDescent="0.2">
      <c r="A31" s="43"/>
      <c r="B31" s="43" t="str">
        <f t="shared" si="17"/>
        <v>Round 2</v>
      </c>
      <c r="C31" s="44"/>
      <c r="D31" s="11" t="s">
        <v>14</v>
      </c>
      <c r="E31" s="22" t="s">
        <v>515</v>
      </c>
      <c r="F31" s="16" t="s">
        <v>24</v>
      </c>
      <c r="G31" s="19" t="s">
        <v>280</v>
      </c>
      <c r="H31" s="45" t="s">
        <v>325</v>
      </c>
      <c r="I31" s="46">
        <v>0.4236111111111111</v>
      </c>
      <c r="J31" s="47" t="str">
        <f t="shared" si="2"/>
        <v>Lane CoveU9 White</v>
      </c>
      <c r="K31" s="47" t="str">
        <f t="shared" si="3"/>
        <v>Hunters HillU9 Crows</v>
      </c>
      <c r="L31" s="19" t="str">
        <f t="shared" si="4"/>
        <v>Lane CoveU9 White V Hunters HillU9 Crows</v>
      </c>
      <c r="M31" s="19">
        <f t="shared" si="5"/>
        <v>1</v>
      </c>
      <c r="N31" s="48" t="s">
        <v>370</v>
      </c>
      <c r="O31" s="49" t="str">
        <f t="shared" si="6"/>
        <v>Lane CoveRound 2</v>
      </c>
      <c r="P31" s="49" t="str">
        <f t="shared" si="7"/>
        <v>Hunters HillRound 2</v>
      </c>
      <c r="Q31" s="19" t="s">
        <v>34</v>
      </c>
      <c r="R31" s="19">
        <f t="shared" si="8"/>
        <v>0</v>
      </c>
      <c r="S31" s="19" t="str">
        <f t="shared" si="9"/>
        <v>ChatswoodRound 3</v>
      </c>
      <c r="T31" s="16" t="s">
        <v>538</v>
      </c>
      <c r="U31" s="19">
        <f t="shared" si="10"/>
        <v>7</v>
      </c>
      <c r="V31" s="19">
        <f t="shared" si="11"/>
        <v>12</v>
      </c>
      <c r="W31" s="19">
        <f t="shared" si="12"/>
        <v>1</v>
      </c>
      <c r="X31" s="19">
        <f t="shared" si="13"/>
        <v>0</v>
      </c>
      <c r="Y31" s="19">
        <f t="shared" si="14"/>
        <v>1</v>
      </c>
      <c r="Z31" s="19">
        <f t="shared" si="15"/>
        <v>13</v>
      </c>
    </row>
    <row r="32" spans="1:26" ht="13.5" customHeight="1" x14ac:dyDescent="0.2">
      <c r="A32" s="43"/>
      <c r="B32" s="43" t="str">
        <f t="shared" si="17"/>
        <v>Round 2</v>
      </c>
      <c r="C32" s="44"/>
      <c r="D32" s="16" t="s">
        <v>24</v>
      </c>
      <c r="E32" s="19" t="s">
        <v>518</v>
      </c>
      <c r="F32" s="13" t="s">
        <v>20</v>
      </c>
      <c r="G32" s="19" t="s">
        <v>407</v>
      </c>
      <c r="H32" s="45" t="s">
        <v>260</v>
      </c>
      <c r="I32" s="46">
        <v>0.3611111111111111</v>
      </c>
      <c r="J32" s="47" t="str">
        <f t="shared" si="2"/>
        <v>Hunters HillU9 Wagtails</v>
      </c>
      <c r="K32" s="47" t="str">
        <f t="shared" si="3"/>
        <v>St IvesU9 Blues</v>
      </c>
      <c r="L32" s="19" t="str">
        <f t="shared" si="4"/>
        <v>Hunters HillU9 Wagtails V St IvesU9 Blues</v>
      </c>
      <c r="M32" s="19">
        <f t="shared" si="5"/>
        <v>1</v>
      </c>
      <c r="N32" s="48" t="s">
        <v>370</v>
      </c>
      <c r="O32" s="49" t="str">
        <f t="shared" si="6"/>
        <v>Hunters HillRound 2</v>
      </c>
      <c r="P32" s="49" t="str">
        <f t="shared" si="7"/>
        <v>St IvesRound 2</v>
      </c>
      <c r="Q32" s="19" t="s">
        <v>36</v>
      </c>
      <c r="R32" s="19">
        <f t="shared" si="8"/>
        <v>0</v>
      </c>
      <c r="S32" s="19" t="str">
        <f t="shared" si="9"/>
        <v>Hunters HillRound 3</v>
      </c>
      <c r="T32" s="16" t="s">
        <v>539</v>
      </c>
      <c r="U32" s="19">
        <f t="shared" si="10"/>
        <v>7</v>
      </c>
      <c r="V32" s="19">
        <f t="shared" si="11"/>
        <v>12</v>
      </c>
      <c r="W32" s="19">
        <f t="shared" si="12"/>
        <v>2</v>
      </c>
      <c r="X32" s="19">
        <f t="shared" si="13"/>
        <v>0</v>
      </c>
      <c r="Y32" s="19">
        <f t="shared" si="14"/>
        <v>0</v>
      </c>
      <c r="Z32" s="19">
        <f t="shared" si="15"/>
        <v>14</v>
      </c>
    </row>
    <row r="33" spans="1:26" ht="13.5" customHeight="1" x14ac:dyDescent="0.2">
      <c r="A33" s="43"/>
      <c r="B33" s="43" t="str">
        <f t="shared" si="17"/>
        <v>Round 2</v>
      </c>
      <c r="C33" s="44"/>
      <c r="D33" s="14" t="s">
        <v>16</v>
      </c>
      <c r="E33" s="22" t="s">
        <v>516</v>
      </c>
      <c r="F33" s="7" t="s">
        <v>8</v>
      </c>
      <c r="G33" s="19" t="s">
        <v>301</v>
      </c>
      <c r="H33" s="45" t="s">
        <v>344</v>
      </c>
      <c r="I33" s="46">
        <v>0.3888888888888889</v>
      </c>
      <c r="J33" s="47" t="str">
        <f t="shared" si="2"/>
        <v>LindfieldU9 Elks</v>
      </c>
      <c r="K33" s="47" t="str">
        <f t="shared" si="3"/>
        <v>ChatswoodU9 Green</v>
      </c>
      <c r="L33" s="19" t="str">
        <f t="shared" si="4"/>
        <v>LindfieldU9 Elks V ChatswoodU9 Green</v>
      </c>
      <c r="M33" s="19">
        <f t="shared" si="5"/>
        <v>1</v>
      </c>
      <c r="N33" s="48" t="s">
        <v>370</v>
      </c>
      <c r="O33" s="49" t="str">
        <f t="shared" si="6"/>
        <v>LindfieldRound 2</v>
      </c>
      <c r="P33" s="49" t="str">
        <f t="shared" si="7"/>
        <v>ChatswoodRound 2</v>
      </c>
      <c r="Q33" s="19" t="s">
        <v>37</v>
      </c>
      <c r="R33" s="19">
        <f t="shared" si="8"/>
        <v>0</v>
      </c>
      <c r="S33" s="19" t="str">
        <f t="shared" si="9"/>
        <v>Norths PiratesRound 3</v>
      </c>
      <c r="T33" s="16" t="s">
        <v>540</v>
      </c>
      <c r="U33" s="19">
        <f t="shared" si="10"/>
        <v>6</v>
      </c>
      <c r="V33" s="19">
        <f t="shared" si="11"/>
        <v>11</v>
      </c>
      <c r="W33" s="19">
        <f t="shared" si="12"/>
        <v>1</v>
      </c>
      <c r="X33" s="19">
        <f t="shared" si="13"/>
        <v>0</v>
      </c>
      <c r="Y33" s="19">
        <f t="shared" si="14"/>
        <v>1</v>
      </c>
      <c r="Z33" s="19">
        <f t="shared" si="15"/>
        <v>12</v>
      </c>
    </row>
    <row r="34" spans="1:26" ht="13.5" customHeight="1" x14ac:dyDescent="0.2">
      <c r="A34" s="43"/>
      <c r="B34" s="43" t="str">
        <f t="shared" si="17"/>
        <v>Round 2</v>
      </c>
      <c r="C34" s="44"/>
      <c r="D34" s="14" t="s">
        <v>16</v>
      </c>
      <c r="E34" s="19" t="s">
        <v>283</v>
      </c>
      <c r="F34" s="7" t="s">
        <v>8</v>
      </c>
      <c r="G34" s="19" t="s">
        <v>279</v>
      </c>
      <c r="H34" s="45" t="s">
        <v>343</v>
      </c>
      <c r="I34" s="46">
        <v>0.3888888888888889</v>
      </c>
      <c r="J34" s="47" t="str">
        <f t="shared" si="2"/>
        <v>LindfieldU9 Stags</v>
      </c>
      <c r="K34" s="47" t="str">
        <f t="shared" si="3"/>
        <v>ChatswoodU9 Gold</v>
      </c>
      <c r="L34" s="19" t="str">
        <f t="shared" si="4"/>
        <v>LindfieldU9 Stags V ChatswoodU9 Gold</v>
      </c>
      <c r="M34" s="19">
        <f t="shared" si="5"/>
        <v>1</v>
      </c>
      <c r="N34" s="48" t="s">
        <v>370</v>
      </c>
      <c r="O34" s="49" t="str">
        <f t="shared" si="6"/>
        <v>LindfieldRound 2</v>
      </c>
      <c r="P34" s="49" t="str">
        <f t="shared" si="7"/>
        <v>ChatswoodRound 2</v>
      </c>
      <c r="Q34" s="19" t="s">
        <v>38</v>
      </c>
      <c r="R34" s="19">
        <f t="shared" si="8"/>
        <v>1</v>
      </c>
      <c r="S34" s="19">
        <f t="shared" si="9"/>
        <v>0</v>
      </c>
      <c r="T34" s="16" t="s">
        <v>541</v>
      </c>
      <c r="U34" s="19">
        <f t="shared" si="10"/>
        <v>8</v>
      </c>
      <c r="V34" s="19">
        <f t="shared" si="11"/>
        <v>11</v>
      </c>
      <c r="W34" s="19">
        <f t="shared" si="12"/>
        <v>2</v>
      </c>
      <c r="X34" s="19">
        <f t="shared" si="13"/>
        <v>0</v>
      </c>
      <c r="Y34" s="19">
        <f t="shared" si="14"/>
        <v>0</v>
      </c>
      <c r="Z34" s="19">
        <f t="shared" si="15"/>
        <v>13</v>
      </c>
    </row>
    <row r="35" spans="1:26" ht="13.5" customHeight="1" x14ac:dyDescent="0.2">
      <c r="A35" s="43"/>
      <c r="B35" s="43" t="str">
        <f t="shared" si="17"/>
        <v>Round 2</v>
      </c>
      <c r="C35" s="44"/>
      <c r="D35" s="18" t="s">
        <v>28</v>
      </c>
      <c r="E35" s="19" t="s">
        <v>409</v>
      </c>
      <c r="F35" s="15" t="s">
        <v>18</v>
      </c>
      <c r="G35" s="19" t="s">
        <v>410</v>
      </c>
      <c r="H35" s="45" t="s">
        <v>291</v>
      </c>
      <c r="I35" s="46">
        <v>0.3888888888888889</v>
      </c>
      <c r="J35" s="47" t="str">
        <f t="shared" si="2"/>
        <v>Norths PiratesU9 Reds</v>
      </c>
      <c r="K35" s="47" t="str">
        <f t="shared" si="3"/>
        <v>RosevilleU9 Cyclones</v>
      </c>
      <c r="L35" s="19" t="str">
        <f t="shared" si="4"/>
        <v>Norths PiratesU9 Reds V RosevilleU9 Cyclones</v>
      </c>
      <c r="M35" s="19">
        <f t="shared" si="5"/>
        <v>1</v>
      </c>
      <c r="N35" s="48" t="s">
        <v>370</v>
      </c>
      <c r="O35" s="49" t="str">
        <f t="shared" si="6"/>
        <v>Norths PiratesRound 2</v>
      </c>
      <c r="P35" s="49" t="str">
        <f t="shared" si="7"/>
        <v>RosevilleRound 2</v>
      </c>
      <c r="Q35" s="19" t="s">
        <v>39</v>
      </c>
      <c r="R35" s="19">
        <f t="shared" si="8"/>
        <v>2</v>
      </c>
      <c r="S35" s="19">
        <f t="shared" si="9"/>
        <v>0</v>
      </c>
      <c r="T35" s="9" t="s">
        <v>542</v>
      </c>
      <c r="U35" s="19">
        <f t="shared" si="10"/>
        <v>7</v>
      </c>
      <c r="V35" s="19">
        <f t="shared" si="11"/>
        <v>13</v>
      </c>
      <c r="W35" s="19">
        <f t="shared" si="12"/>
        <v>1</v>
      </c>
      <c r="X35" s="19">
        <f t="shared" si="13"/>
        <v>0</v>
      </c>
      <c r="Y35" s="19">
        <f t="shared" si="14"/>
        <v>0</v>
      </c>
      <c r="Z35" s="19">
        <f t="shared" si="15"/>
        <v>14</v>
      </c>
    </row>
    <row r="36" spans="1:26" ht="13.5" customHeight="1" x14ac:dyDescent="0.2">
      <c r="A36" s="43"/>
      <c r="B36" s="43" t="str">
        <f t="shared" si="17"/>
        <v>Round 2</v>
      </c>
      <c r="C36" s="44"/>
      <c r="D36" s="18" t="s">
        <v>28</v>
      </c>
      <c r="E36" s="19" t="s">
        <v>293</v>
      </c>
      <c r="F36" s="9" t="s">
        <v>26</v>
      </c>
      <c r="G36" s="19" t="s">
        <v>288</v>
      </c>
      <c r="H36" s="45" t="s">
        <v>273</v>
      </c>
      <c r="I36" s="46">
        <v>0.3888888888888889</v>
      </c>
      <c r="J36" s="47" t="str">
        <f t="shared" si="2"/>
        <v>Norths PiratesU9 Black</v>
      </c>
      <c r="K36" s="47" t="str">
        <f t="shared" si="3"/>
        <v>MosmanU9 Sharks</v>
      </c>
      <c r="L36" s="19" t="str">
        <f t="shared" si="4"/>
        <v>Norths PiratesU9 Black V MosmanU9 Sharks</v>
      </c>
      <c r="M36" s="19">
        <f t="shared" si="5"/>
        <v>1</v>
      </c>
      <c r="N36" s="48" t="s">
        <v>370</v>
      </c>
      <c r="O36" s="49" t="str">
        <f t="shared" si="6"/>
        <v>Norths PiratesRound 2</v>
      </c>
      <c r="P36" s="49" t="str">
        <f t="shared" si="7"/>
        <v>MosmanRound 2</v>
      </c>
      <c r="Q36" s="19" t="s">
        <v>40</v>
      </c>
      <c r="R36" s="19">
        <f t="shared" si="8"/>
        <v>0</v>
      </c>
      <c r="S36" s="19" t="str">
        <f t="shared" si="9"/>
        <v>MosmanRound 4</v>
      </c>
      <c r="T36" s="9" t="s">
        <v>543</v>
      </c>
      <c r="U36" s="19">
        <f t="shared" si="10"/>
        <v>6</v>
      </c>
      <c r="V36" s="19">
        <f t="shared" si="11"/>
        <v>13</v>
      </c>
      <c r="W36" s="19">
        <f t="shared" si="12"/>
        <v>1</v>
      </c>
      <c r="X36" s="19">
        <f t="shared" si="13"/>
        <v>0</v>
      </c>
      <c r="Y36" s="19">
        <f t="shared" si="14"/>
        <v>0</v>
      </c>
      <c r="Z36" s="19">
        <f t="shared" si="15"/>
        <v>14</v>
      </c>
    </row>
    <row r="37" spans="1:26" ht="13.5" customHeight="1" x14ac:dyDescent="0.2">
      <c r="A37" s="43"/>
      <c r="B37" s="43" t="str">
        <f t="shared" si="17"/>
        <v>Round 2</v>
      </c>
      <c r="C37" s="44"/>
      <c r="D37" s="17" t="s">
        <v>22</v>
      </c>
      <c r="E37" s="19" t="s">
        <v>281</v>
      </c>
      <c r="F37" s="18" t="s">
        <v>28</v>
      </c>
      <c r="G37" s="19" t="s">
        <v>279</v>
      </c>
      <c r="H37" s="45" t="s">
        <v>333</v>
      </c>
      <c r="I37" s="46">
        <v>0.3888888888888889</v>
      </c>
      <c r="J37" s="47" t="str">
        <f t="shared" si="2"/>
        <v>WahroongaU9 Blue</v>
      </c>
      <c r="K37" s="47" t="str">
        <f t="shared" si="3"/>
        <v>Norths PiratesU9 Gold</v>
      </c>
      <c r="L37" s="19" t="str">
        <f t="shared" si="4"/>
        <v>WahroongaU9 Blue V Norths PiratesU9 Gold</v>
      </c>
      <c r="M37" s="19">
        <f t="shared" si="5"/>
        <v>1</v>
      </c>
      <c r="N37" s="48" t="s">
        <v>370</v>
      </c>
      <c r="O37" s="49" t="str">
        <f t="shared" si="6"/>
        <v>WahroongaRound 2</v>
      </c>
      <c r="P37" s="49" t="str">
        <f t="shared" si="7"/>
        <v>Norths PiratesRound 2</v>
      </c>
      <c r="Q37" s="19" t="s">
        <v>41</v>
      </c>
      <c r="R37" s="19">
        <f t="shared" si="8"/>
        <v>0</v>
      </c>
      <c r="S37" s="19" t="str">
        <f t="shared" si="9"/>
        <v>LindfieldRound 4</v>
      </c>
      <c r="T37" s="9" t="s">
        <v>544</v>
      </c>
      <c r="U37" s="19">
        <f t="shared" si="10"/>
        <v>6</v>
      </c>
      <c r="V37" s="19">
        <f t="shared" si="11"/>
        <v>12</v>
      </c>
      <c r="W37" s="19">
        <f t="shared" si="12"/>
        <v>1</v>
      </c>
      <c r="X37" s="19">
        <f t="shared" si="13"/>
        <v>0</v>
      </c>
      <c r="Y37" s="19">
        <f t="shared" si="14"/>
        <v>1</v>
      </c>
      <c r="Z37" s="19">
        <f t="shared" si="15"/>
        <v>13</v>
      </c>
    </row>
    <row r="38" spans="1:26" ht="13.5" customHeight="1" x14ac:dyDescent="0.2">
      <c r="A38" s="43"/>
      <c r="B38" s="43" t="str">
        <f t="shared" si="17"/>
        <v>Round 2</v>
      </c>
      <c r="C38" s="44"/>
      <c r="D38" s="17" t="s">
        <v>22</v>
      </c>
      <c r="E38" s="19" t="s">
        <v>290</v>
      </c>
      <c r="F38" s="9" t="s">
        <v>26</v>
      </c>
      <c r="G38" s="19" t="s">
        <v>289</v>
      </c>
      <c r="H38" s="45" t="s">
        <v>333</v>
      </c>
      <c r="I38" s="46">
        <v>0.3888888888888889</v>
      </c>
      <c r="J38" s="47" t="str">
        <f t="shared" si="2"/>
        <v>WahroongaU9 Red</v>
      </c>
      <c r="K38" s="47" t="str">
        <f t="shared" si="3"/>
        <v>MosmanU9 Stingrays</v>
      </c>
      <c r="L38" s="19" t="str">
        <f t="shared" si="4"/>
        <v>WahroongaU9 Red V MosmanU9 Stingrays</v>
      </c>
      <c r="M38" s="19">
        <f t="shared" si="5"/>
        <v>1</v>
      </c>
      <c r="N38" s="48" t="s">
        <v>370</v>
      </c>
      <c r="O38" s="49" t="str">
        <f t="shared" si="6"/>
        <v>WahroongaRound 2</v>
      </c>
      <c r="P38" s="49" t="str">
        <f t="shared" si="7"/>
        <v>MosmanRound 2</v>
      </c>
      <c r="Q38" s="19" t="s">
        <v>42</v>
      </c>
      <c r="R38" s="19">
        <f t="shared" si="8"/>
        <v>0</v>
      </c>
      <c r="S38" s="19" t="str">
        <f t="shared" si="9"/>
        <v>Norths PiratesRound 4</v>
      </c>
      <c r="T38" s="9" t="s">
        <v>545</v>
      </c>
      <c r="U38" s="19">
        <f t="shared" si="10"/>
        <v>6</v>
      </c>
      <c r="V38" s="19">
        <f t="shared" si="11"/>
        <v>12</v>
      </c>
      <c r="W38" s="19">
        <f t="shared" si="12"/>
        <v>1</v>
      </c>
      <c r="X38" s="19">
        <f t="shared" si="13"/>
        <v>0</v>
      </c>
      <c r="Y38" s="19">
        <f t="shared" si="14"/>
        <v>1</v>
      </c>
      <c r="Z38" s="19">
        <f t="shared" si="15"/>
        <v>13</v>
      </c>
    </row>
    <row r="39" spans="1:26" ht="13.5" customHeight="1" x14ac:dyDescent="0.2">
      <c r="A39" s="43"/>
      <c r="B39" s="43" t="str">
        <f t="shared" si="17"/>
        <v>Round 2</v>
      </c>
      <c r="C39" s="44"/>
      <c r="D39" s="17" t="s">
        <v>22</v>
      </c>
      <c r="E39" s="19" t="s">
        <v>279</v>
      </c>
      <c r="F39" s="9" t="s">
        <v>26</v>
      </c>
      <c r="G39" s="19" t="s">
        <v>282</v>
      </c>
      <c r="H39" s="45" t="s">
        <v>328</v>
      </c>
      <c r="I39" s="46">
        <v>0.3888888888888889</v>
      </c>
      <c r="J39" s="47" t="str">
        <f t="shared" si="2"/>
        <v>WahroongaU9 Gold</v>
      </c>
      <c r="K39" s="47" t="str">
        <f t="shared" si="3"/>
        <v>MosmanU9 Whales</v>
      </c>
      <c r="L39" s="19" t="str">
        <f t="shared" si="4"/>
        <v>WahroongaU9 Gold V MosmanU9 Whales</v>
      </c>
      <c r="M39" s="19">
        <f t="shared" si="5"/>
        <v>1</v>
      </c>
      <c r="N39" s="48" t="s">
        <v>370</v>
      </c>
      <c r="O39" s="49" t="str">
        <f t="shared" si="6"/>
        <v>WahroongaRound 2</v>
      </c>
      <c r="P39" s="49" t="str">
        <f t="shared" si="7"/>
        <v>MosmanRound 2</v>
      </c>
      <c r="Q39" s="19" t="s">
        <v>43</v>
      </c>
      <c r="R39" s="19">
        <f t="shared" si="8"/>
        <v>0</v>
      </c>
      <c r="S39" s="19" t="str">
        <f t="shared" si="9"/>
        <v>RosevilleRound 4</v>
      </c>
      <c r="T39" s="18" t="s">
        <v>546</v>
      </c>
      <c r="U39" s="19">
        <f t="shared" si="10"/>
        <v>7</v>
      </c>
      <c r="V39" s="19">
        <f t="shared" si="11"/>
        <v>12</v>
      </c>
      <c r="W39" s="19">
        <f t="shared" si="12"/>
        <v>1</v>
      </c>
      <c r="X39" s="19">
        <f t="shared" si="13"/>
        <v>0</v>
      </c>
      <c r="Y39" s="19">
        <f t="shared" si="14"/>
        <v>0</v>
      </c>
      <c r="Z39" s="19">
        <f t="shared" si="15"/>
        <v>13</v>
      </c>
    </row>
    <row r="40" spans="1:26" ht="13.5" customHeight="1" x14ac:dyDescent="0.2">
      <c r="A40" s="43"/>
      <c r="B40" s="43" t="str">
        <f t="shared" si="17"/>
        <v>Round 2</v>
      </c>
      <c r="C40" s="44"/>
      <c r="D40" s="17" t="s">
        <v>22</v>
      </c>
      <c r="E40" s="19" t="s">
        <v>301</v>
      </c>
      <c r="F40" s="9" t="s">
        <v>26</v>
      </c>
      <c r="G40" s="19" t="s">
        <v>285</v>
      </c>
      <c r="H40" s="45" t="s">
        <v>329</v>
      </c>
      <c r="I40" s="46">
        <v>0.3888888888888889</v>
      </c>
      <c r="J40" s="47" t="str">
        <f t="shared" si="2"/>
        <v>WahroongaU9 Green</v>
      </c>
      <c r="K40" s="47" t="str">
        <f t="shared" si="3"/>
        <v>MosmanU9 Dolphins</v>
      </c>
      <c r="L40" s="19" t="str">
        <f t="shared" si="4"/>
        <v>WahroongaU9 Green V MosmanU9 Dolphins</v>
      </c>
      <c r="M40" s="19">
        <f t="shared" si="5"/>
        <v>1</v>
      </c>
      <c r="N40" s="48" t="s">
        <v>370</v>
      </c>
      <c r="O40" s="49" t="str">
        <f t="shared" si="6"/>
        <v>WahroongaRound 2</v>
      </c>
      <c r="P40" s="49" t="str">
        <f t="shared" si="7"/>
        <v>MosmanRound 2</v>
      </c>
      <c r="Q40" s="19" t="s">
        <v>45</v>
      </c>
      <c r="R40" s="19">
        <f t="shared" si="8"/>
        <v>0</v>
      </c>
      <c r="S40" s="19" t="str">
        <f t="shared" si="9"/>
        <v>St IvesRound 4</v>
      </c>
      <c r="T40" s="18" t="s">
        <v>547</v>
      </c>
      <c r="U40" s="19">
        <f t="shared" si="10"/>
        <v>7</v>
      </c>
      <c r="V40" s="19">
        <f t="shared" si="11"/>
        <v>11</v>
      </c>
      <c r="W40" s="19">
        <f t="shared" si="12"/>
        <v>1</v>
      </c>
      <c r="X40" s="19">
        <f t="shared" si="13"/>
        <v>0</v>
      </c>
      <c r="Y40" s="19">
        <f t="shared" si="14"/>
        <v>1</v>
      </c>
      <c r="Z40" s="19">
        <f t="shared" si="15"/>
        <v>12</v>
      </c>
    </row>
    <row r="41" spans="1:26" ht="13.5" customHeight="1" x14ac:dyDescent="0.2">
      <c r="A41" s="43"/>
      <c r="B41" s="43" t="str">
        <f t="shared" si="17"/>
        <v>Round 2</v>
      </c>
      <c r="C41" s="44">
        <v>43226</v>
      </c>
      <c r="D41" s="12" t="s">
        <v>12</v>
      </c>
      <c r="E41" s="19" t="s">
        <v>408</v>
      </c>
      <c r="F41" s="10" t="s">
        <v>10</v>
      </c>
      <c r="G41" s="19" t="s">
        <v>293</v>
      </c>
      <c r="H41" s="45" t="s">
        <v>331</v>
      </c>
      <c r="I41" s="46">
        <v>0.3888888888888889</v>
      </c>
      <c r="J41" s="47" t="str">
        <f t="shared" si="2"/>
        <v>KWPU9 blue</v>
      </c>
      <c r="K41" s="47" t="str">
        <f t="shared" si="3"/>
        <v>HornsbyU9 Black</v>
      </c>
      <c r="L41" s="19" t="str">
        <f t="shared" si="4"/>
        <v>KWPU9 blue V HornsbyU9 Black</v>
      </c>
      <c r="M41" s="19">
        <f t="shared" si="5"/>
        <v>1</v>
      </c>
      <c r="N41" s="47" t="s">
        <v>382</v>
      </c>
      <c r="O41" s="49" t="str">
        <f t="shared" si="6"/>
        <v>KWPRound 2</v>
      </c>
      <c r="P41" s="49" t="str">
        <f t="shared" si="7"/>
        <v>HornsbyRound 2</v>
      </c>
      <c r="Q41" s="19" t="s">
        <v>44</v>
      </c>
      <c r="R41" s="19">
        <f t="shared" si="8"/>
        <v>0</v>
      </c>
      <c r="S41" s="19" t="str">
        <f t="shared" si="9"/>
        <v>KWPRound 4</v>
      </c>
      <c r="T41" s="39" t="s">
        <v>548</v>
      </c>
      <c r="U41" s="19">
        <f t="shared" si="10"/>
        <v>6</v>
      </c>
      <c r="V41" s="19">
        <f t="shared" si="11"/>
        <v>12</v>
      </c>
      <c r="W41" s="19">
        <f t="shared" si="12"/>
        <v>0</v>
      </c>
      <c r="X41" s="19">
        <f t="shared" si="13"/>
        <v>0</v>
      </c>
      <c r="Y41" s="19">
        <f t="shared" si="14"/>
        <v>1</v>
      </c>
      <c r="Z41" s="19">
        <f t="shared" si="15"/>
        <v>12</v>
      </c>
    </row>
    <row r="42" spans="1:26" ht="13.5" customHeight="1" x14ac:dyDescent="0.2">
      <c r="A42" s="43"/>
      <c r="B42" s="43" t="str">
        <f t="shared" si="17"/>
        <v>Round 2</v>
      </c>
      <c r="C42" s="44" t="s">
        <v>380</v>
      </c>
      <c r="D42" s="12" t="s">
        <v>12</v>
      </c>
      <c r="E42" s="19" t="s">
        <v>279</v>
      </c>
      <c r="F42" s="12" t="s">
        <v>12</v>
      </c>
      <c r="G42" s="44" t="s">
        <v>380</v>
      </c>
      <c r="H42" s="45"/>
      <c r="I42" s="45"/>
      <c r="J42" s="47" t="str">
        <f t="shared" si="2"/>
        <v>KWPU9 Gold</v>
      </c>
      <c r="K42" s="47" t="str">
        <f t="shared" si="3"/>
        <v>KWPBye</v>
      </c>
      <c r="L42" s="19" t="str">
        <f t="shared" si="4"/>
        <v>KWPU9 Gold V KWPBye</v>
      </c>
      <c r="M42" s="19">
        <f t="shared" si="5"/>
        <v>1</v>
      </c>
      <c r="N42" s="47" t="s">
        <v>380</v>
      </c>
      <c r="O42" s="49" t="str">
        <f t="shared" si="6"/>
        <v>KWPRound 2</v>
      </c>
      <c r="P42" s="49" t="str">
        <f t="shared" si="7"/>
        <v>KWPRound 2</v>
      </c>
      <c r="Q42" s="19" t="s">
        <v>46</v>
      </c>
      <c r="R42" s="19">
        <f t="shared" si="8"/>
        <v>4</v>
      </c>
      <c r="S42" s="19">
        <f t="shared" si="9"/>
        <v>0</v>
      </c>
      <c r="T42" s="19"/>
      <c r="U42" s="19"/>
      <c r="V42" s="19"/>
      <c r="W42" s="19"/>
      <c r="X42" s="19"/>
      <c r="Y42" s="19"/>
      <c r="Z42" s="19"/>
    </row>
    <row r="43" spans="1:26" ht="13.5" customHeight="1" x14ac:dyDescent="0.2">
      <c r="A43" s="43" t="s">
        <v>183</v>
      </c>
      <c r="B43" s="43" t="str">
        <f>A43</f>
        <v>Round 3</v>
      </c>
      <c r="C43" s="44">
        <v>43231</v>
      </c>
      <c r="D43" s="10" t="s">
        <v>10</v>
      </c>
      <c r="E43" s="19" t="s">
        <v>293</v>
      </c>
      <c r="F43" s="12" t="s">
        <v>12</v>
      </c>
      <c r="G43" s="19" t="s">
        <v>279</v>
      </c>
      <c r="H43" s="45" t="s">
        <v>549</v>
      </c>
      <c r="I43" s="46">
        <v>0.79861111111111116</v>
      </c>
      <c r="J43" s="47" t="str">
        <f t="shared" si="2"/>
        <v>HornsbyU9 Black</v>
      </c>
      <c r="K43" s="47" t="str">
        <f t="shared" si="3"/>
        <v>KWPU9 Gold</v>
      </c>
      <c r="L43" s="19" t="str">
        <f t="shared" si="4"/>
        <v>HornsbyU9 Black V KWPU9 Gold</v>
      </c>
      <c r="M43" s="19">
        <f t="shared" si="5"/>
        <v>2</v>
      </c>
      <c r="N43" s="47" t="s">
        <v>396</v>
      </c>
      <c r="O43" s="49" t="str">
        <f t="shared" si="6"/>
        <v>HornsbyRound 3</v>
      </c>
      <c r="P43" s="49" t="str">
        <f t="shared" si="7"/>
        <v>KWPRound 3</v>
      </c>
      <c r="Q43" s="19" t="s">
        <v>47</v>
      </c>
      <c r="R43" s="19">
        <f t="shared" si="8"/>
        <v>0</v>
      </c>
      <c r="S43" s="19" t="str">
        <f t="shared" si="9"/>
        <v>WahroongaRound 5</v>
      </c>
      <c r="T43" s="19"/>
      <c r="U43" s="19"/>
      <c r="V43" s="19"/>
      <c r="W43" s="19"/>
      <c r="X43" s="19"/>
      <c r="Y43" s="19"/>
      <c r="Z43" s="19"/>
    </row>
    <row r="44" spans="1:26" ht="13.5" customHeight="1" x14ac:dyDescent="0.2">
      <c r="A44" s="43"/>
      <c r="B44" s="43" t="str">
        <f t="shared" ref="B44:B56" si="18">B43</f>
        <v>Round 3</v>
      </c>
      <c r="C44" s="44">
        <v>43232</v>
      </c>
      <c r="D44" s="15" t="s">
        <v>18</v>
      </c>
      <c r="E44" s="19" t="s">
        <v>410</v>
      </c>
      <c r="F44" s="9" t="s">
        <v>26</v>
      </c>
      <c r="G44" s="19" t="s">
        <v>285</v>
      </c>
      <c r="H44" s="45" t="s">
        <v>276</v>
      </c>
      <c r="I44" s="46">
        <v>0.3611111111111111</v>
      </c>
      <c r="J44" s="47" t="str">
        <f t="shared" si="2"/>
        <v>RosevilleU9 Cyclones</v>
      </c>
      <c r="K44" s="47" t="str">
        <f t="shared" si="3"/>
        <v>MosmanU9 Dolphins</v>
      </c>
      <c r="L44" s="19" t="str">
        <f t="shared" si="4"/>
        <v>RosevilleU9 Cyclones V MosmanU9 Dolphins</v>
      </c>
      <c r="M44" s="19">
        <f t="shared" si="5"/>
        <v>1</v>
      </c>
      <c r="N44" s="48" t="s">
        <v>370</v>
      </c>
      <c r="O44" s="49" t="str">
        <f t="shared" si="6"/>
        <v>RosevilleRound 3</v>
      </c>
      <c r="P44" s="49" t="str">
        <f t="shared" si="7"/>
        <v>MosmanRound 3</v>
      </c>
      <c r="Q44" s="19" t="s">
        <v>48</v>
      </c>
      <c r="R44" s="19">
        <f t="shared" si="8"/>
        <v>0</v>
      </c>
      <c r="S44" s="19" t="str">
        <f t="shared" si="9"/>
        <v>Hunters HillRound 5</v>
      </c>
      <c r="T44" s="19"/>
      <c r="U44" s="19"/>
      <c r="V44" s="19"/>
      <c r="W44" s="19"/>
      <c r="X44" s="19"/>
      <c r="Y44" s="19"/>
      <c r="Z44" s="19"/>
    </row>
    <row r="45" spans="1:26" ht="13.5" customHeight="1" x14ac:dyDescent="0.2">
      <c r="A45" s="43"/>
      <c r="B45" s="43" t="str">
        <f t="shared" si="18"/>
        <v>Round 3</v>
      </c>
      <c r="C45" s="44"/>
      <c r="D45" s="13" t="s">
        <v>20</v>
      </c>
      <c r="E45" s="19" t="s">
        <v>407</v>
      </c>
      <c r="F45" s="9" t="s">
        <v>26</v>
      </c>
      <c r="G45" s="19" t="s">
        <v>288</v>
      </c>
      <c r="H45" s="45" t="s">
        <v>338</v>
      </c>
      <c r="I45" s="46">
        <v>0.3611111111111111</v>
      </c>
      <c r="J45" s="47" t="str">
        <f t="shared" si="2"/>
        <v>St IvesU9 Blues</v>
      </c>
      <c r="K45" s="47" t="str">
        <f t="shared" si="3"/>
        <v>MosmanU9 Sharks</v>
      </c>
      <c r="L45" s="19" t="str">
        <f t="shared" si="4"/>
        <v>St IvesU9 Blues V MosmanU9 Sharks</v>
      </c>
      <c r="M45" s="19">
        <f t="shared" si="5"/>
        <v>1</v>
      </c>
      <c r="N45" s="48" t="s">
        <v>370</v>
      </c>
      <c r="O45" s="49" t="str">
        <f t="shared" si="6"/>
        <v>St IvesRound 3</v>
      </c>
      <c r="P45" s="49" t="str">
        <f t="shared" si="7"/>
        <v>MosmanRound 3</v>
      </c>
      <c r="Q45" s="19" t="s">
        <v>50</v>
      </c>
      <c r="R45" s="19">
        <f t="shared" si="8"/>
        <v>0</v>
      </c>
      <c r="S45" s="19" t="str">
        <f t="shared" si="9"/>
        <v>ChatswoodRound 5</v>
      </c>
      <c r="T45" s="19"/>
      <c r="U45" s="19"/>
      <c r="V45" s="19"/>
      <c r="W45" s="19"/>
      <c r="X45" s="19"/>
      <c r="Y45" s="19"/>
      <c r="Z45" s="19"/>
    </row>
    <row r="46" spans="1:26" ht="13.5" customHeight="1" x14ac:dyDescent="0.2">
      <c r="A46" s="43"/>
      <c r="B46" s="43" t="str">
        <f t="shared" si="18"/>
        <v>Round 3</v>
      </c>
      <c r="C46" s="44"/>
      <c r="D46" s="7" t="s">
        <v>8</v>
      </c>
      <c r="E46" s="19" t="s">
        <v>279</v>
      </c>
      <c r="F46" s="9" t="s">
        <v>26</v>
      </c>
      <c r="G46" s="19" t="s">
        <v>289</v>
      </c>
      <c r="H46" s="45" t="s">
        <v>299</v>
      </c>
      <c r="I46" s="46">
        <v>0.41666666666666669</v>
      </c>
      <c r="J46" s="47" t="str">
        <f t="shared" si="2"/>
        <v>ChatswoodU9 Gold</v>
      </c>
      <c r="K46" s="47" t="str">
        <f t="shared" si="3"/>
        <v>MosmanU9 Stingrays</v>
      </c>
      <c r="L46" s="19" t="str">
        <f t="shared" si="4"/>
        <v>ChatswoodU9 Gold V MosmanU9 Stingrays</v>
      </c>
      <c r="M46" s="19">
        <f t="shared" si="5"/>
        <v>1</v>
      </c>
      <c r="N46" s="48" t="s">
        <v>370</v>
      </c>
      <c r="O46" s="49" t="str">
        <f t="shared" si="6"/>
        <v>ChatswoodRound 3</v>
      </c>
      <c r="P46" s="49" t="str">
        <f t="shared" si="7"/>
        <v>MosmanRound 3</v>
      </c>
      <c r="Q46" s="19" t="s">
        <v>49</v>
      </c>
      <c r="R46" s="19">
        <f t="shared" si="8"/>
        <v>0</v>
      </c>
      <c r="S46" s="19" t="str">
        <f t="shared" si="9"/>
        <v>RosevilleRound 5</v>
      </c>
      <c r="T46" s="19"/>
      <c r="U46" s="19"/>
      <c r="V46" s="19"/>
      <c r="W46" s="19"/>
      <c r="X46" s="19"/>
      <c r="Y46" s="19"/>
      <c r="Z46" s="19"/>
    </row>
    <row r="47" spans="1:26" ht="13.5" customHeight="1" x14ac:dyDescent="0.2">
      <c r="A47" s="43"/>
      <c r="B47" s="43" t="str">
        <f t="shared" si="18"/>
        <v>Round 3</v>
      </c>
      <c r="C47" s="44"/>
      <c r="D47" s="7" t="s">
        <v>8</v>
      </c>
      <c r="E47" s="19" t="s">
        <v>301</v>
      </c>
      <c r="F47" s="9" t="s">
        <v>26</v>
      </c>
      <c r="G47" s="19" t="s">
        <v>282</v>
      </c>
      <c r="H47" s="45" t="s">
        <v>300</v>
      </c>
      <c r="I47" s="46">
        <v>0.41666666666666669</v>
      </c>
      <c r="J47" s="47" t="str">
        <f t="shared" si="2"/>
        <v>ChatswoodU9 Green</v>
      </c>
      <c r="K47" s="47" t="str">
        <f t="shared" si="3"/>
        <v>MosmanU9 Whales</v>
      </c>
      <c r="L47" s="19" t="str">
        <f t="shared" si="4"/>
        <v>ChatswoodU9 Green V MosmanU9 Whales</v>
      </c>
      <c r="M47" s="19">
        <f t="shared" si="5"/>
        <v>1</v>
      </c>
      <c r="N47" s="48" t="s">
        <v>370</v>
      </c>
      <c r="O47" s="49" t="str">
        <f t="shared" si="6"/>
        <v>ChatswoodRound 3</v>
      </c>
      <c r="P47" s="49" t="str">
        <f t="shared" si="7"/>
        <v>MosmanRound 3</v>
      </c>
      <c r="Q47" s="19" t="s">
        <v>51</v>
      </c>
      <c r="R47" s="19">
        <f t="shared" si="8"/>
        <v>0</v>
      </c>
      <c r="S47" s="19" t="str">
        <f t="shared" si="9"/>
        <v>HornsbyRound 5</v>
      </c>
      <c r="T47" s="19"/>
      <c r="U47" s="19"/>
      <c r="V47" s="19"/>
      <c r="W47" s="19"/>
      <c r="X47" s="19"/>
      <c r="Y47" s="19"/>
      <c r="Z47" s="19"/>
    </row>
    <row r="48" spans="1:26" ht="13.5" customHeight="1" x14ac:dyDescent="0.2">
      <c r="A48" s="43"/>
      <c r="B48" s="43" t="str">
        <f t="shared" si="18"/>
        <v>Round 3</v>
      </c>
      <c r="C48" s="44"/>
      <c r="D48" s="16" t="s">
        <v>24</v>
      </c>
      <c r="E48" s="19" t="s">
        <v>517</v>
      </c>
      <c r="F48" s="17" t="s">
        <v>22</v>
      </c>
      <c r="G48" s="19" t="s">
        <v>290</v>
      </c>
      <c r="H48" s="45" t="s">
        <v>257</v>
      </c>
      <c r="I48" s="46">
        <v>0.3888888888888889</v>
      </c>
      <c r="J48" s="47" t="str">
        <f t="shared" si="2"/>
        <v>Hunters HillU9 Cockatoos</v>
      </c>
      <c r="K48" s="47" t="str">
        <f t="shared" si="3"/>
        <v>WahroongaU9 Red</v>
      </c>
      <c r="L48" s="19" t="str">
        <f t="shared" si="4"/>
        <v>Hunters HillU9 Cockatoos V WahroongaU9 Red</v>
      </c>
      <c r="M48" s="19">
        <f t="shared" si="5"/>
        <v>1</v>
      </c>
      <c r="N48" s="48" t="s">
        <v>370</v>
      </c>
      <c r="O48" s="49" t="str">
        <f t="shared" si="6"/>
        <v>Hunters HillRound 3</v>
      </c>
      <c r="P48" s="49" t="str">
        <f t="shared" si="7"/>
        <v>WahroongaRound 3</v>
      </c>
      <c r="Q48" s="19" t="s">
        <v>52</v>
      </c>
      <c r="R48" s="19">
        <f t="shared" si="8"/>
        <v>1</v>
      </c>
      <c r="S48" s="19">
        <f t="shared" si="9"/>
        <v>0</v>
      </c>
      <c r="T48" s="19"/>
      <c r="U48" s="19"/>
      <c r="V48" s="19"/>
      <c r="W48" s="19"/>
      <c r="X48" s="19"/>
      <c r="Y48" s="19"/>
      <c r="Z48" s="19"/>
    </row>
    <row r="49" spans="1:19" ht="13.5" customHeight="1" x14ac:dyDescent="0.2">
      <c r="A49" s="43"/>
      <c r="B49" s="43" t="str">
        <f t="shared" si="18"/>
        <v>Round 3</v>
      </c>
      <c r="C49" s="44"/>
      <c r="D49" s="16" t="s">
        <v>24</v>
      </c>
      <c r="E49" s="19" t="s">
        <v>278</v>
      </c>
      <c r="F49" s="17" t="s">
        <v>22</v>
      </c>
      <c r="G49" s="19" t="s">
        <v>281</v>
      </c>
      <c r="H49" s="45" t="s">
        <v>260</v>
      </c>
      <c r="I49" s="46">
        <v>0.3888888888888889</v>
      </c>
      <c r="J49" s="47" t="str">
        <f t="shared" si="2"/>
        <v>Hunters HillU9 Magpies</v>
      </c>
      <c r="K49" s="47" t="str">
        <f t="shared" si="3"/>
        <v>WahroongaU9 Blue</v>
      </c>
      <c r="L49" s="19" t="str">
        <f t="shared" si="4"/>
        <v>Hunters HillU9 Magpies V WahroongaU9 Blue</v>
      </c>
      <c r="M49" s="19">
        <f t="shared" si="5"/>
        <v>1</v>
      </c>
      <c r="N49" s="48" t="s">
        <v>370</v>
      </c>
      <c r="O49" s="49" t="str">
        <f t="shared" si="6"/>
        <v>Hunters HillRound 3</v>
      </c>
      <c r="P49" s="49" t="str">
        <f t="shared" si="7"/>
        <v>WahroongaRound 3</v>
      </c>
      <c r="Q49" s="19" t="s">
        <v>53</v>
      </c>
      <c r="R49" s="19">
        <f t="shared" si="8"/>
        <v>4</v>
      </c>
      <c r="S49" s="19">
        <f t="shared" si="9"/>
        <v>0</v>
      </c>
    </row>
    <row r="50" spans="1:19" ht="13.5" customHeight="1" x14ac:dyDescent="0.2">
      <c r="A50" s="43"/>
      <c r="B50" s="43" t="str">
        <f t="shared" si="18"/>
        <v>Round 3</v>
      </c>
      <c r="C50" s="44"/>
      <c r="D50" s="16" t="s">
        <v>24</v>
      </c>
      <c r="E50" s="19" t="s">
        <v>280</v>
      </c>
      <c r="F50" s="17" t="s">
        <v>22</v>
      </c>
      <c r="G50" s="19" t="s">
        <v>279</v>
      </c>
      <c r="H50" s="45" t="s">
        <v>506</v>
      </c>
      <c r="I50" s="46">
        <v>0.3888888888888889</v>
      </c>
      <c r="J50" s="47" t="str">
        <f t="shared" si="2"/>
        <v>Hunters HillU9 Crows</v>
      </c>
      <c r="K50" s="47" t="str">
        <f t="shared" si="3"/>
        <v>WahroongaU9 Gold</v>
      </c>
      <c r="L50" s="19" t="str">
        <f t="shared" si="4"/>
        <v>Hunters HillU9 Crows V WahroongaU9 Gold</v>
      </c>
      <c r="M50" s="19">
        <f t="shared" si="5"/>
        <v>1</v>
      </c>
      <c r="N50" s="48" t="s">
        <v>370</v>
      </c>
      <c r="O50" s="49" t="str">
        <f t="shared" si="6"/>
        <v>Hunters HillRound 3</v>
      </c>
      <c r="P50" s="49" t="str">
        <f t="shared" si="7"/>
        <v>WahroongaRound 3</v>
      </c>
      <c r="Q50" s="19" t="s">
        <v>54</v>
      </c>
      <c r="R50" s="19">
        <f t="shared" si="8"/>
        <v>0</v>
      </c>
      <c r="S50" s="19" t="str">
        <f t="shared" si="9"/>
        <v>Hunters HillRound 6</v>
      </c>
    </row>
    <row r="51" spans="1:19" ht="13.5" customHeight="1" x14ac:dyDescent="0.2">
      <c r="A51" s="43"/>
      <c r="B51" s="43" t="str">
        <f t="shared" si="18"/>
        <v>Round 3</v>
      </c>
      <c r="C51" s="44"/>
      <c r="D51" s="16" t="s">
        <v>24</v>
      </c>
      <c r="E51" s="19" t="s">
        <v>518</v>
      </c>
      <c r="F51" s="17" t="s">
        <v>22</v>
      </c>
      <c r="G51" s="19" t="s">
        <v>301</v>
      </c>
      <c r="H51" s="45" t="s">
        <v>507</v>
      </c>
      <c r="I51" s="46">
        <v>0.3888888888888889</v>
      </c>
      <c r="J51" s="47" t="str">
        <f t="shared" si="2"/>
        <v>Hunters HillU9 Wagtails</v>
      </c>
      <c r="K51" s="47" t="str">
        <f t="shared" si="3"/>
        <v>WahroongaU9 Green</v>
      </c>
      <c r="L51" s="19" t="str">
        <f t="shared" si="4"/>
        <v>Hunters HillU9 Wagtails V WahroongaU9 Green</v>
      </c>
      <c r="M51" s="19">
        <f t="shared" si="5"/>
        <v>1</v>
      </c>
      <c r="N51" s="48" t="s">
        <v>370</v>
      </c>
      <c r="O51" s="49" t="str">
        <f t="shared" si="6"/>
        <v>Hunters HillRound 3</v>
      </c>
      <c r="P51" s="49" t="str">
        <f t="shared" si="7"/>
        <v>WahroongaRound 3</v>
      </c>
      <c r="Q51" s="19" t="s">
        <v>55</v>
      </c>
      <c r="R51" s="19">
        <f t="shared" si="8"/>
        <v>0</v>
      </c>
      <c r="S51" s="19" t="str">
        <f t="shared" si="9"/>
        <v>Lane CoveRound 6</v>
      </c>
    </row>
    <row r="52" spans="1:19" ht="13.5" customHeight="1" x14ac:dyDescent="0.2">
      <c r="A52" s="43"/>
      <c r="B52" s="43" t="str">
        <f t="shared" si="18"/>
        <v>Round 3</v>
      </c>
      <c r="C52" s="44"/>
      <c r="D52" s="18" t="s">
        <v>28</v>
      </c>
      <c r="E52" s="19" t="s">
        <v>409</v>
      </c>
      <c r="F52" s="11" t="s">
        <v>14</v>
      </c>
      <c r="G52" s="19" t="s">
        <v>281</v>
      </c>
      <c r="H52" s="45" t="s">
        <v>291</v>
      </c>
      <c r="I52" s="46">
        <v>0.4236111111111111</v>
      </c>
      <c r="J52" s="47" t="str">
        <f t="shared" si="2"/>
        <v>Norths PiratesU9 Reds</v>
      </c>
      <c r="K52" s="47" t="str">
        <f t="shared" si="3"/>
        <v>Lane CoveU9 Blue</v>
      </c>
      <c r="L52" s="19" t="str">
        <f t="shared" si="4"/>
        <v>Norths PiratesU9 Reds V Lane CoveU9 Blue</v>
      </c>
      <c r="M52" s="19">
        <f t="shared" si="5"/>
        <v>1</v>
      </c>
      <c r="N52" s="48" t="s">
        <v>370</v>
      </c>
      <c r="O52" s="49" t="str">
        <f t="shared" si="6"/>
        <v>Norths PiratesRound 3</v>
      </c>
      <c r="P52" s="49" t="str">
        <f t="shared" si="7"/>
        <v>Lane CoveRound 3</v>
      </c>
      <c r="Q52" s="19" t="s">
        <v>57</v>
      </c>
      <c r="R52" s="19">
        <f t="shared" si="8"/>
        <v>0</v>
      </c>
      <c r="S52" s="19" t="str">
        <f t="shared" si="9"/>
        <v>Norths PiratesRound 6</v>
      </c>
    </row>
    <row r="53" spans="1:19" ht="13.5" customHeight="1" x14ac:dyDescent="0.2">
      <c r="A53" s="43"/>
      <c r="B53" s="43" t="str">
        <f t="shared" si="18"/>
        <v>Round 3</v>
      </c>
      <c r="C53" s="44"/>
      <c r="D53" s="18" t="s">
        <v>28</v>
      </c>
      <c r="E53" s="19" t="s">
        <v>293</v>
      </c>
      <c r="F53" s="11" t="s">
        <v>14</v>
      </c>
      <c r="G53" s="19" t="s">
        <v>515</v>
      </c>
      <c r="H53" s="45" t="s">
        <v>273</v>
      </c>
      <c r="I53" s="46">
        <v>0.4236111111111111</v>
      </c>
      <c r="J53" s="47" t="str">
        <f t="shared" si="2"/>
        <v>Norths PiratesU9 Black</v>
      </c>
      <c r="K53" s="47" t="str">
        <f t="shared" si="3"/>
        <v>Lane CoveU9 White</v>
      </c>
      <c r="L53" s="19" t="str">
        <f t="shared" si="4"/>
        <v>Norths PiratesU9 Black V Lane CoveU9 White</v>
      </c>
      <c r="M53" s="19">
        <f t="shared" si="5"/>
        <v>1</v>
      </c>
      <c r="N53" s="48" t="s">
        <v>370</v>
      </c>
      <c r="O53" s="49" t="str">
        <f t="shared" si="6"/>
        <v>Norths PiratesRound 3</v>
      </c>
      <c r="P53" s="49" t="str">
        <f t="shared" si="7"/>
        <v>Lane CoveRound 3</v>
      </c>
      <c r="Q53" s="19" t="s">
        <v>56</v>
      </c>
      <c r="R53" s="19">
        <f t="shared" si="8"/>
        <v>0</v>
      </c>
      <c r="S53" s="19" t="str">
        <f t="shared" si="9"/>
        <v>St IvesRound 6</v>
      </c>
    </row>
    <row r="54" spans="1:19" ht="13.5" customHeight="1" x14ac:dyDescent="0.2">
      <c r="A54" s="43"/>
      <c r="B54" s="43" t="str">
        <f t="shared" si="18"/>
        <v>Round 3</v>
      </c>
      <c r="C54" s="44"/>
      <c r="D54" s="18" t="s">
        <v>28</v>
      </c>
      <c r="E54" s="19" t="s">
        <v>279</v>
      </c>
      <c r="F54" s="11" t="s">
        <v>14</v>
      </c>
      <c r="G54" s="19" t="s">
        <v>279</v>
      </c>
      <c r="H54" s="45" t="s">
        <v>291</v>
      </c>
      <c r="I54" s="46">
        <v>0.3888888888888889</v>
      </c>
      <c r="J54" s="47" t="str">
        <f t="shared" si="2"/>
        <v>Norths PiratesU9 Gold</v>
      </c>
      <c r="K54" s="47" t="str">
        <f t="shared" si="3"/>
        <v>Lane CoveU9 Gold</v>
      </c>
      <c r="L54" s="19" t="str">
        <f t="shared" si="4"/>
        <v>Norths PiratesU9 Gold V Lane CoveU9 Gold</v>
      </c>
      <c r="M54" s="19">
        <f t="shared" si="5"/>
        <v>1</v>
      </c>
      <c r="N54" s="48" t="s">
        <v>370</v>
      </c>
      <c r="O54" s="49" t="str">
        <f t="shared" si="6"/>
        <v>Norths PiratesRound 3</v>
      </c>
      <c r="P54" s="49" t="str">
        <f t="shared" si="7"/>
        <v>Lane CoveRound 3</v>
      </c>
      <c r="Q54" s="19" t="s">
        <v>59</v>
      </c>
      <c r="R54" s="19">
        <f t="shared" si="8"/>
        <v>0</v>
      </c>
      <c r="S54" s="19" t="str">
        <f t="shared" si="9"/>
        <v>KWPRound 6</v>
      </c>
    </row>
    <row r="55" spans="1:19" ht="13.5" customHeight="1" x14ac:dyDescent="0.2">
      <c r="A55" s="43"/>
      <c r="B55" s="43" t="str">
        <f t="shared" si="18"/>
        <v>Round 3</v>
      </c>
      <c r="C55" s="44">
        <v>43233</v>
      </c>
      <c r="D55" s="12" t="s">
        <v>12</v>
      </c>
      <c r="E55" s="19" t="s">
        <v>408</v>
      </c>
      <c r="F55" s="14" t="s">
        <v>16</v>
      </c>
      <c r="G55" s="22" t="s">
        <v>516</v>
      </c>
      <c r="H55" s="45" t="s">
        <v>331</v>
      </c>
      <c r="I55" s="46">
        <v>0.41666666666666669</v>
      </c>
      <c r="J55" s="47" t="str">
        <f t="shared" si="2"/>
        <v>KWPU9 blue</v>
      </c>
      <c r="K55" s="47" t="str">
        <f t="shared" si="3"/>
        <v>LindfieldU9 Elks</v>
      </c>
      <c r="L55" s="19" t="str">
        <f t="shared" si="4"/>
        <v>KWPU9 blue V LindfieldU9 Elks</v>
      </c>
      <c r="M55" s="19">
        <f t="shared" si="5"/>
        <v>1</v>
      </c>
      <c r="N55" s="47" t="s">
        <v>382</v>
      </c>
      <c r="O55" s="49" t="str">
        <f t="shared" si="6"/>
        <v>KWPRound 3</v>
      </c>
      <c r="P55" s="49" t="str">
        <f t="shared" si="7"/>
        <v>LindfieldRound 3</v>
      </c>
      <c r="Q55" s="19" t="s">
        <v>58</v>
      </c>
      <c r="R55" s="19">
        <f t="shared" si="8"/>
        <v>1</v>
      </c>
      <c r="S55" s="19">
        <f t="shared" si="9"/>
        <v>0</v>
      </c>
    </row>
    <row r="56" spans="1:19" ht="13.5" customHeight="1" x14ac:dyDescent="0.2">
      <c r="A56" s="43"/>
      <c r="B56" s="43" t="str">
        <f t="shared" si="18"/>
        <v>Round 3</v>
      </c>
      <c r="C56" s="44" t="s">
        <v>380</v>
      </c>
      <c r="D56" s="14" t="s">
        <v>16</v>
      </c>
      <c r="E56" s="19" t="s">
        <v>283</v>
      </c>
      <c r="F56" s="14" t="s">
        <v>16</v>
      </c>
      <c r="G56" s="19" t="s">
        <v>380</v>
      </c>
      <c r="H56" s="45"/>
      <c r="I56" s="45"/>
      <c r="J56" s="47" t="str">
        <f t="shared" si="2"/>
        <v>LindfieldU9 Stags</v>
      </c>
      <c r="K56" s="47" t="str">
        <f t="shared" si="3"/>
        <v>LindfieldBye</v>
      </c>
      <c r="L56" s="19" t="str">
        <f t="shared" si="4"/>
        <v>LindfieldU9 Stags V LindfieldBye</v>
      </c>
      <c r="M56" s="19">
        <f t="shared" si="5"/>
        <v>1</v>
      </c>
      <c r="N56" s="47" t="s">
        <v>380</v>
      </c>
      <c r="O56" s="49" t="str">
        <f t="shared" si="6"/>
        <v>LindfieldRound 3</v>
      </c>
      <c r="P56" s="49" t="str">
        <f t="shared" si="7"/>
        <v>LindfieldRound 3</v>
      </c>
      <c r="Q56" s="19" t="s">
        <v>60</v>
      </c>
      <c r="R56" s="19">
        <f t="shared" si="8"/>
        <v>0</v>
      </c>
      <c r="S56" s="19" t="str">
        <f t="shared" si="9"/>
        <v>ChatswoodRound 7</v>
      </c>
    </row>
    <row r="57" spans="1:19" ht="13.5" customHeight="1" x14ac:dyDescent="0.2">
      <c r="A57" s="43" t="s">
        <v>189</v>
      </c>
      <c r="B57" s="43" t="str">
        <f>A57</f>
        <v>Round 4</v>
      </c>
      <c r="C57" s="44">
        <v>43239</v>
      </c>
      <c r="D57" s="9" t="s">
        <v>26</v>
      </c>
      <c r="E57" s="19" t="s">
        <v>289</v>
      </c>
      <c r="F57" s="10" t="s">
        <v>10</v>
      </c>
      <c r="G57" s="19" t="s">
        <v>293</v>
      </c>
      <c r="H57" s="45" t="s">
        <v>521</v>
      </c>
      <c r="I57" s="46">
        <v>0.33333333333333331</v>
      </c>
      <c r="J57" s="47" t="str">
        <f t="shared" si="2"/>
        <v>MosmanU9 Stingrays</v>
      </c>
      <c r="K57" s="47" t="str">
        <f t="shared" si="3"/>
        <v>HornsbyU9 Black</v>
      </c>
      <c r="L57" s="19" t="str">
        <f t="shared" si="4"/>
        <v>MosmanU9 Stingrays V HornsbyU9 Black</v>
      </c>
      <c r="M57" s="19">
        <f t="shared" si="5"/>
        <v>1</v>
      </c>
      <c r="N57" s="48" t="s">
        <v>370</v>
      </c>
      <c r="O57" s="49" t="str">
        <f t="shared" si="6"/>
        <v>MosmanRound 4</v>
      </c>
      <c r="P57" s="49" t="str">
        <f t="shared" si="7"/>
        <v>HornsbyRound 4</v>
      </c>
      <c r="Q57" s="19" t="s">
        <v>66</v>
      </c>
      <c r="R57" s="19">
        <f t="shared" si="8"/>
        <v>0</v>
      </c>
      <c r="S57" s="19" t="str">
        <f t="shared" si="9"/>
        <v>HornsbyRound 7</v>
      </c>
    </row>
    <row r="58" spans="1:19" ht="13.5" customHeight="1" x14ac:dyDescent="0.2">
      <c r="A58" s="43"/>
      <c r="B58" s="43" t="str">
        <f t="shared" ref="B58:B70" si="19">B57</f>
        <v>Round 4</v>
      </c>
      <c r="C58" s="44"/>
      <c r="D58" s="9" t="s">
        <v>26</v>
      </c>
      <c r="E58" s="19" t="s">
        <v>282</v>
      </c>
      <c r="F58" s="11" t="s">
        <v>14</v>
      </c>
      <c r="G58" s="19" t="s">
        <v>279</v>
      </c>
      <c r="H58" s="45" t="s">
        <v>523</v>
      </c>
      <c r="I58" s="46">
        <v>0.33333333333333331</v>
      </c>
      <c r="J58" s="47" t="str">
        <f t="shared" si="2"/>
        <v>MosmanU9 Whales</v>
      </c>
      <c r="K58" s="47" t="str">
        <f t="shared" si="3"/>
        <v>Lane CoveU9 Gold</v>
      </c>
      <c r="L58" s="19" t="str">
        <f t="shared" si="4"/>
        <v>MosmanU9 Whales V Lane CoveU9 Gold</v>
      </c>
      <c r="M58" s="19">
        <f t="shared" si="5"/>
        <v>1</v>
      </c>
      <c r="N58" s="48" t="s">
        <v>370</v>
      </c>
      <c r="O58" s="49" t="str">
        <f t="shared" si="6"/>
        <v>MosmanRound 4</v>
      </c>
      <c r="P58" s="49" t="str">
        <f t="shared" si="7"/>
        <v>Lane CoveRound 4</v>
      </c>
      <c r="Q58" s="19" t="s">
        <v>61</v>
      </c>
      <c r="R58" s="19">
        <f t="shared" si="8"/>
        <v>0</v>
      </c>
      <c r="S58" s="19" t="str">
        <f t="shared" si="9"/>
        <v>Lane CoveRound 7</v>
      </c>
    </row>
    <row r="59" spans="1:19" ht="13.5" customHeight="1" x14ac:dyDescent="0.2">
      <c r="A59" s="43"/>
      <c r="B59" s="43" t="str">
        <f t="shared" si="19"/>
        <v>Round 4</v>
      </c>
      <c r="C59" s="44"/>
      <c r="D59" s="9" t="s">
        <v>26</v>
      </c>
      <c r="E59" s="19" t="s">
        <v>285</v>
      </c>
      <c r="F59" s="11" t="s">
        <v>14</v>
      </c>
      <c r="G59" s="19" t="s">
        <v>515</v>
      </c>
      <c r="H59" s="45" t="s">
        <v>521</v>
      </c>
      <c r="I59" s="46">
        <v>0.36805555555555558</v>
      </c>
      <c r="J59" s="47" t="str">
        <f t="shared" si="2"/>
        <v>MosmanU9 Dolphins</v>
      </c>
      <c r="K59" s="47" t="str">
        <f t="shared" si="3"/>
        <v>Lane CoveU9 White</v>
      </c>
      <c r="L59" s="19" t="str">
        <f t="shared" si="4"/>
        <v>MosmanU9 Dolphins V Lane CoveU9 White</v>
      </c>
      <c r="M59" s="19">
        <f t="shared" si="5"/>
        <v>1</v>
      </c>
      <c r="N59" s="48" t="s">
        <v>370</v>
      </c>
      <c r="O59" s="49" t="str">
        <f t="shared" si="6"/>
        <v>MosmanRound 4</v>
      </c>
      <c r="P59" s="49" t="str">
        <f t="shared" si="7"/>
        <v>Lane CoveRound 4</v>
      </c>
      <c r="Q59" s="19" t="s">
        <v>62</v>
      </c>
      <c r="R59" s="19">
        <f t="shared" si="8"/>
        <v>0</v>
      </c>
      <c r="S59" s="19" t="str">
        <f t="shared" si="9"/>
        <v>WahroongaRound 7</v>
      </c>
    </row>
    <row r="60" spans="1:19" ht="13.5" customHeight="1" x14ac:dyDescent="0.2">
      <c r="A60" s="43"/>
      <c r="B60" s="43" t="str">
        <f t="shared" si="19"/>
        <v>Round 4</v>
      </c>
      <c r="C60" s="44"/>
      <c r="D60" s="9" t="s">
        <v>26</v>
      </c>
      <c r="E60" s="19" t="s">
        <v>288</v>
      </c>
      <c r="F60" s="11" t="s">
        <v>14</v>
      </c>
      <c r="G60" s="19" t="s">
        <v>281</v>
      </c>
      <c r="H60" s="45" t="s">
        <v>523</v>
      </c>
      <c r="I60" s="46">
        <v>0.36805555555555558</v>
      </c>
      <c r="J60" s="47" t="str">
        <f t="shared" si="2"/>
        <v>MosmanU9 Sharks</v>
      </c>
      <c r="K60" s="47" t="str">
        <f t="shared" si="3"/>
        <v>Lane CoveU9 Blue</v>
      </c>
      <c r="L60" s="19" t="str">
        <f t="shared" si="4"/>
        <v>MosmanU9 Sharks V Lane CoveU9 Blue</v>
      </c>
      <c r="M60" s="19">
        <f t="shared" si="5"/>
        <v>1</v>
      </c>
      <c r="N60" s="48" t="s">
        <v>370</v>
      </c>
      <c r="O60" s="49" t="str">
        <f t="shared" si="6"/>
        <v>MosmanRound 4</v>
      </c>
      <c r="P60" s="49" t="str">
        <f t="shared" si="7"/>
        <v>Lane CoveRound 4</v>
      </c>
      <c r="Q60" s="19" t="s">
        <v>63</v>
      </c>
      <c r="R60" s="19">
        <f t="shared" si="8"/>
        <v>0</v>
      </c>
      <c r="S60" s="19" t="str">
        <f t="shared" si="9"/>
        <v>St IvesRound 7</v>
      </c>
    </row>
    <row r="61" spans="1:19" ht="13.5" customHeight="1" x14ac:dyDescent="0.2">
      <c r="A61" s="43"/>
      <c r="B61" s="43" t="str">
        <f t="shared" si="19"/>
        <v>Round 4</v>
      </c>
      <c r="C61" s="44"/>
      <c r="D61" s="14" t="s">
        <v>16</v>
      </c>
      <c r="E61" s="22" t="s">
        <v>516</v>
      </c>
      <c r="F61" s="7" t="s">
        <v>8</v>
      </c>
      <c r="G61" s="19" t="s">
        <v>279</v>
      </c>
      <c r="H61" s="45" t="s">
        <v>344</v>
      </c>
      <c r="I61" s="46">
        <v>0.3888888888888889</v>
      </c>
      <c r="J61" s="47" t="str">
        <f t="shared" si="2"/>
        <v>LindfieldU9 Elks</v>
      </c>
      <c r="K61" s="47" t="str">
        <f t="shared" si="3"/>
        <v>ChatswoodU9 Gold</v>
      </c>
      <c r="L61" s="19" t="str">
        <f t="shared" si="4"/>
        <v>LindfieldU9 Elks V ChatswoodU9 Gold</v>
      </c>
      <c r="M61" s="19">
        <f t="shared" si="5"/>
        <v>1</v>
      </c>
      <c r="N61" s="48" t="s">
        <v>370</v>
      </c>
      <c r="O61" s="49" t="str">
        <f t="shared" si="6"/>
        <v>LindfieldRound 4</v>
      </c>
      <c r="P61" s="49" t="str">
        <f t="shared" si="7"/>
        <v>ChatswoodRound 4</v>
      </c>
      <c r="Q61" s="19" t="s">
        <v>64</v>
      </c>
      <c r="R61" s="19">
        <f t="shared" si="8"/>
        <v>0</v>
      </c>
      <c r="S61" s="19" t="str">
        <f t="shared" si="9"/>
        <v>KWPRound 7</v>
      </c>
    </row>
    <row r="62" spans="1:19" ht="13.5" customHeight="1" x14ac:dyDescent="0.2">
      <c r="A62" s="43"/>
      <c r="B62" s="43" t="str">
        <f t="shared" si="19"/>
        <v>Round 4</v>
      </c>
      <c r="C62" s="44"/>
      <c r="D62" s="14" t="s">
        <v>16</v>
      </c>
      <c r="E62" s="19" t="s">
        <v>283</v>
      </c>
      <c r="F62" s="7" t="s">
        <v>8</v>
      </c>
      <c r="G62" s="19" t="s">
        <v>301</v>
      </c>
      <c r="H62" s="45" t="s">
        <v>343</v>
      </c>
      <c r="I62" s="46">
        <v>0.3888888888888889</v>
      </c>
      <c r="J62" s="47" t="str">
        <f t="shared" si="2"/>
        <v>LindfieldU9 Stags</v>
      </c>
      <c r="K62" s="47" t="str">
        <f t="shared" si="3"/>
        <v>ChatswoodU9 Green</v>
      </c>
      <c r="L62" s="19" t="str">
        <f t="shared" si="4"/>
        <v>LindfieldU9 Stags V ChatswoodU9 Green</v>
      </c>
      <c r="M62" s="19">
        <f t="shared" si="5"/>
        <v>1</v>
      </c>
      <c r="N62" s="48" t="s">
        <v>370</v>
      </c>
      <c r="O62" s="49" t="str">
        <f t="shared" si="6"/>
        <v>LindfieldRound 4</v>
      </c>
      <c r="P62" s="49" t="str">
        <f t="shared" si="7"/>
        <v>ChatswoodRound 4</v>
      </c>
      <c r="Q62" s="19" t="s">
        <v>65</v>
      </c>
      <c r="R62" s="19">
        <f t="shared" si="8"/>
        <v>3</v>
      </c>
      <c r="S62" s="19">
        <f t="shared" si="9"/>
        <v>0</v>
      </c>
    </row>
    <row r="63" spans="1:19" ht="13.5" customHeight="1" x14ac:dyDescent="0.2">
      <c r="A63" s="43"/>
      <c r="B63" s="43" t="str">
        <f t="shared" si="19"/>
        <v>Round 4</v>
      </c>
      <c r="C63" s="44"/>
      <c r="D63" s="18" t="s">
        <v>28</v>
      </c>
      <c r="E63" s="19" t="s">
        <v>409</v>
      </c>
      <c r="F63" s="16" t="s">
        <v>24</v>
      </c>
      <c r="G63" s="19" t="s">
        <v>278</v>
      </c>
      <c r="H63" s="45" t="s">
        <v>291</v>
      </c>
      <c r="I63" s="46">
        <v>0.3888888888888889</v>
      </c>
      <c r="J63" s="47" t="str">
        <f t="shared" si="2"/>
        <v>Norths PiratesU9 Reds</v>
      </c>
      <c r="K63" s="47" t="str">
        <f t="shared" si="3"/>
        <v>Hunters HillU9 Magpies</v>
      </c>
      <c r="L63" s="19" t="str">
        <f t="shared" si="4"/>
        <v>Norths PiratesU9 Reds V Hunters HillU9 Magpies</v>
      </c>
      <c r="M63" s="19">
        <f t="shared" si="5"/>
        <v>1</v>
      </c>
      <c r="N63" s="48" t="s">
        <v>370</v>
      </c>
      <c r="O63" s="49" t="str">
        <f t="shared" si="6"/>
        <v>Norths PiratesRound 4</v>
      </c>
      <c r="P63" s="49" t="str">
        <f t="shared" si="7"/>
        <v>Hunters HillRound 4</v>
      </c>
      <c r="Q63" s="19" t="s">
        <v>67</v>
      </c>
      <c r="R63" s="19">
        <f t="shared" si="8"/>
        <v>0</v>
      </c>
      <c r="S63" s="19" t="str">
        <f t="shared" si="9"/>
        <v>LindfieldRound 8</v>
      </c>
    </row>
    <row r="64" spans="1:19" ht="13.5" customHeight="1" x14ac:dyDescent="0.2">
      <c r="A64" s="43"/>
      <c r="B64" s="43" t="str">
        <f t="shared" si="19"/>
        <v>Round 4</v>
      </c>
      <c r="C64" s="44"/>
      <c r="D64" s="18" t="s">
        <v>28</v>
      </c>
      <c r="E64" s="19" t="s">
        <v>293</v>
      </c>
      <c r="F64" s="16" t="s">
        <v>24</v>
      </c>
      <c r="G64" s="19" t="s">
        <v>280</v>
      </c>
      <c r="H64" s="45" t="s">
        <v>273</v>
      </c>
      <c r="I64" s="46">
        <v>0.41666666666666669</v>
      </c>
      <c r="J64" s="47" t="str">
        <f t="shared" si="2"/>
        <v>Norths PiratesU9 Black</v>
      </c>
      <c r="K64" s="47" t="str">
        <f t="shared" si="3"/>
        <v>Hunters HillU9 Crows</v>
      </c>
      <c r="L64" s="19" t="str">
        <f t="shared" si="4"/>
        <v>Norths PiratesU9 Black V Hunters HillU9 Crows</v>
      </c>
      <c r="M64" s="19">
        <f t="shared" si="5"/>
        <v>1</v>
      </c>
      <c r="N64" s="48" t="s">
        <v>370</v>
      </c>
      <c r="O64" s="49" t="str">
        <f t="shared" si="6"/>
        <v>Norths PiratesRound 4</v>
      </c>
      <c r="P64" s="49" t="str">
        <f t="shared" si="7"/>
        <v>Hunters HillRound 4</v>
      </c>
      <c r="Q64" s="19" t="s">
        <v>72</v>
      </c>
      <c r="R64" s="19">
        <f t="shared" si="8"/>
        <v>1</v>
      </c>
      <c r="S64" s="19">
        <f t="shared" si="9"/>
        <v>0</v>
      </c>
    </row>
    <row r="65" spans="1:19" ht="13.5" customHeight="1" x14ac:dyDescent="0.2">
      <c r="A65" s="43"/>
      <c r="B65" s="43" t="str">
        <f t="shared" si="19"/>
        <v>Round 4</v>
      </c>
      <c r="C65" s="44"/>
      <c r="D65" s="18" t="s">
        <v>28</v>
      </c>
      <c r="E65" s="19" t="s">
        <v>279</v>
      </c>
      <c r="F65" s="16" t="s">
        <v>24</v>
      </c>
      <c r="G65" s="19" t="s">
        <v>517</v>
      </c>
      <c r="H65" s="45" t="s">
        <v>291</v>
      </c>
      <c r="I65" s="46">
        <v>0.4236111111111111</v>
      </c>
      <c r="J65" s="47" t="str">
        <f t="shared" si="2"/>
        <v>Norths PiratesU9 Gold</v>
      </c>
      <c r="K65" s="47" t="str">
        <f t="shared" si="3"/>
        <v>Hunters HillU9 Cockatoos</v>
      </c>
      <c r="L65" s="19" t="str">
        <f t="shared" si="4"/>
        <v>Norths PiratesU9 Gold V Hunters HillU9 Cockatoos</v>
      </c>
      <c r="M65" s="19">
        <f t="shared" si="5"/>
        <v>1</v>
      </c>
      <c r="N65" s="48" t="s">
        <v>370</v>
      </c>
      <c r="O65" s="49" t="str">
        <f t="shared" si="6"/>
        <v>Norths PiratesRound 4</v>
      </c>
      <c r="P65" s="49" t="str">
        <f t="shared" si="7"/>
        <v>Hunters HillRound 4</v>
      </c>
      <c r="Q65" s="19" t="s">
        <v>68</v>
      </c>
      <c r="R65" s="19">
        <f t="shared" si="8"/>
        <v>0</v>
      </c>
      <c r="S65" s="19" t="str">
        <f t="shared" si="9"/>
        <v>HornsbyRound 8</v>
      </c>
    </row>
    <row r="66" spans="1:19" ht="13.5" customHeight="1" x14ac:dyDescent="0.2">
      <c r="A66" s="43"/>
      <c r="B66" s="43" t="str">
        <f t="shared" si="19"/>
        <v>Round 4</v>
      </c>
      <c r="C66" s="44"/>
      <c r="D66" s="15" t="s">
        <v>18</v>
      </c>
      <c r="E66" s="19" t="s">
        <v>410</v>
      </c>
      <c r="F66" s="16" t="s">
        <v>24</v>
      </c>
      <c r="G66" s="19" t="s">
        <v>518</v>
      </c>
      <c r="H66" s="45" t="s">
        <v>342</v>
      </c>
      <c r="I66" s="46">
        <v>0.3611111111111111</v>
      </c>
      <c r="J66" s="47" t="str">
        <f t="shared" si="2"/>
        <v>RosevilleU9 Cyclones</v>
      </c>
      <c r="K66" s="47" t="str">
        <f t="shared" si="3"/>
        <v>Hunters HillU9 Wagtails</v>
      </c>
      <c r="L66" s="19" t="str">
        <f t="shared" si="4"/>
        <v>RosevilleU9 Cyclones V Hunters HillU9 Wagtails</v>
      </c>
      <c r="M66" s="19">
        <f t="shared" si="5"/>
        <v>1</v>
      </c>
      <c r="N66" s="48" t="s">
        <v>370</v>
      </c>
      <c r="O66" s="49" t="str">
        <f t="shared" si="6"/>
        <v>RosevilleRound 4</v>
      </c>
      <c r="P66" s="49" t="str">
        <f t="shared" si="7"/>
        <v>Hunters HillRound 4</v>
      </c>
      <c r="Q66" s="19" t="s">
        <v>69</v>
      </c>
      <c r="R66" s="19">
        <f t="shared" si="8"/>
        <v>0</v>
      </c>
      <c r="S66" s="19" t="str">
        <f t="shared" si="9"/>
        <v>Norths PiratesRound 8</v>
      </c>
    </row>
    <row r="67" spans="1:19" ht="13.5" customHeight="1" x14ac:dyDescent="0.2">
      <c r="A67" s="43"/>
      <c r="B67" s="43" t="str">
        <f t="shared" si="19"/>
        <v>Round 4</v>
      </c>
      <c r="C67" s="44"/>
      <c r="D67" s="13" t="s">
        <v>20</v>
      </c>
      <c r="E67" s="19" t="s">
        <v>407</v>
      </c>
      <c r="F67" s="17" t="s">
        <v>22</v>
      </c>
      <c r="G67" s="19" t="s">
        <v>290</v>
      </c>
      <c r="H67" s="45" t="s">
        <v>327</v>
      </c>
      <c r="I67" s="46">
        <v>0.33333333333333331</v>
      </c>
      <c r="J67" s="47" t="str">
        <f t="shared" si="2"/>
        <v>St IvesU9 Blues</v>
      </c>
      <c r="K67" s="47" t="str">
        <f t="shared" si="3"/>
        <v>WahroongaU9 Red</v>
      </c>
      <c r="L67" s="19" t="str">
        <f t="shared" si="4"/>
        <v>St IvesU9 Blues V WahroongaU9 Red</v>
      </c>
      <c r="M67" s="19">
        <f t="shared" si="5"/>
        <v>1</v>
      </c>
      <c r="N67" s="48" t="s">
        <v>370</v>
      </c>
      <c r="O67" s="49" t="str">
        <f t="shared" si="6"/>
        <v>St IvesRound 4</v>
      </c>
      <c r="P67" s="49" t="str">
        <f t="shared" si="7"/>
        <v>WahroongaRound 4</v>
      </c>
      <c r="Q67" s="19" t="s">
        <v>70</v>
      </c>
      <c r="R67" s="19">
        <f t="shared" si="8"/>
        <v>0</v>
      </c>
      <c r="S67" s="19" t="str">
        <f t="shared" si="9"/>
        <v>MosmanRound 8</v>
      </c>
    </row>
    <row r="68" spans="1:19" ht="13.5" customHeight="1" x14ac:dyDescent="0.2">
      <c r="A68" s="43"/>
      <c r="B68" s="43" t="str">
        <f t="shared" si="19"/>
        <v>Round 4</v>
      </c>
      <c r="C68" s="44">
        <v>43240</v>
      </c>
      <c r="D68" s="12" t="s">
        <v>12</v>
      </c>
      <c r="E68" s="19" t="s">
        <v>408</v>
      </c>
      <c r="F68" s="17" t="s">
        <v>22</v>
      </c>
      <c r="G68" s="19" t="s">
        <v>301</v>
      </c>
      <c r="H68" s="45" t="s">
        <v>331</v>
      </c>
      <c r="I68" s="46">
        <v>0.41666666666666669</v>
      </c>
      <c r="J68" s="47" t="str">
        <f t="shared" si="2"/>
        <v>KWPU9 blue</v>
      </c>
      <c r="K68" s="47" t="str">
        <f t="shared" si="3"/>
        <v>WahroongaU9 Green</v>
      </c>
      <c r="L68" s="19" t="str">
        <f t="shared" si="4"/>
        <v>KWPU9 blue V WahroongaU9 Green</v>
      </c>
      <c r="M68" s="19">
        <f t="shared" si="5"/>
        <v>1</v>
      </c>
      <c r="N68" s="47" t="s">
        <v>382</v>
      </c>
      <c r="O68" s="49" t="str">
        <f t="shared" si="6"/>
        <v>KWPRound 4</v>
      </c>
      <c r="P68" s="49" t="str">
        <f t="shared" si="7"/>
        <v>WahroongaRound 4</v>
      </c>
      <c r="Q68" s="19" t="s">
        <v>71</v>
      </c>
      <c r="R68" s="19">
        <f t="shared" si="8"/>
        <v>0</v>
      </c>
      <c r="S68" s="19" t="str">
        <f t="shared" si="9"/>
        <v>KWPRound 8</v>
      </c>
    </row>
    <row r="69" spans="1:19" ht="13.5" customHeight="1" x14ac:dyDescent="0.2">
      <c r="A69" s="43"/>
      <c r="B69" s="43" t="str">
        <f t="shared" si="19"/>
        <v>Round 4</v>
      </c>
      <c r="C69" s="44"/>
      <c r="D69" s="12" t="s">
        <v>12</v>
      </c>
      <c r="E69" s="19" t="s">
        <v>279</v>
      </c>
      <c r="F69" s="17" t="s">
        <v>22</v>
      </c>
      <c r="G69" s="19" t="s">
        <v>279</v>
      </c>
      <c r="H69" s="45" t="s">
        <v>330</v>
      </c>
      <c r="I69" s="46">
        <v>0.44444444444444442</v>
      </c>
      <c r="J69" s="47" t="str">
        <f t="shared" si="2"/>
        <v>KWPU9 Gold</v>
      </c>
      <c r="K69" s="47" t="str">
        <f t="shared" si="3"/>
        <v>WahroongaU9 Gold</v>
      </c>
      <c r="L69" s="19" t="str">
        <f t="shared" si="4"/>
        <v>KWPU9 Gold V WahroongaU9 Gold</v>
      </c>
      <c r="M69" s="19">
        <f t="shared" si="5"/>
        <v>1</v>
      </c>
      <c r="N69" s="47" t="s">
        <v>382</v>
      </c>
      <c r="O69" s="49" t="str">
        <f t="shared" si="6"/>
        <v>KWPRound 4</v>
      </c>
      <c r="P69" s="49" t="str">
        <f t="shared" si="7"/>
        <v>WahroongaRound 4</v>
      </c>
      <c r="Q69" s="19" t="s">
        <v>73</v>
      </c>
      <c r="R69" s="19">
        <f t="shared" si="8"/>
        <v>1</v>
      </c>
      <c r="S69" s="19">
        <f t="shared" si="9"/>
        <v>0</v>
      </c>
    </row>
    <row r="70" spans="1:19" ht="13.5" customHeight="1" x14ac:dyDescent="0.2">
      <c r="A70" s="43"/>
      <c r="B70" s="43" t="str">
        <f t="shared" si="19"/>
        <v>Round 4</v>
      </c>
      <c r="C70" s="44" t="s">
        <v>380</v>
      </c>
      <c r="D70" s="17" t="s">
        <v>22</v>
      </c>
      <c r="E70" s="19" t="s">
        <v>281</v>
      </c>
      <c r="F70" s="17" t="s">
        <v>22</v>
      </c>
      <c r="G70" s="44" t="s">
        <v>380</v>
      </c>
      <c r="H70" s="45"/>
      <c r="I70" s="45"/>
      <c r="J70" s="47" t="str">
        <f t="shared" si="2"/>
        <v>WahroongaU9 Blue</v>
      </c>
      <c r="K70" s="47" t="str">
        <f t="shared" si="3"/>
        <v>WahroongaBye</v>
      </c>
      <c r="L70" s="19" t="str">
        <f t="shared" si="4"/>
        <v>WahroongaU9 Blue V WahroongaBye</v>
      </c>
      <c r="M70" s="19">
        <f t="shared" si="5"/>
        <v>1</v>
      </c>
      <c r="N70" s="47" t="s">
        <v>380</v>
      </c>
      <c r="O70" s="49" t="str">
        <f t="shared" si="6"/>
        <v>WahroongaRound 4</v>
      </c>
      <c r="P70" s="49" t="str">
        <f t="shared" si="7"/>
        <v>WahroongaRound 4</v>
      </c>
      <c r="Q70" s="19" t="s">
        <v>74</v>
      </c>
      <c r="R70" s="19">
        <f t="shared" si="8"/>
        <v>0</v>
      </c>
      <c r="S70" s="19" t="str">
        <f t="shared" si="9"/>
        <v>HornsbyRound 9</v>
      </c>
    </row>
    <row r="71" spans="1:19" ht="13.5" customHeight="1" x14ac:dyDescent="0.2">
      <c r="A71" s="43" t="s">
        <v>193</v>
      </c>
      <c r="B71" s="43" t="str">
        <f>A71</f>
        <v>Round 5</v>
      </c>
      <c r="C71" s="44">
        <v>43246</v>
      </c>
      <c r="D71" s="17" t="s">
        <v>22</v>
      </c>
      <c r="E71" s="19" t="s">
        <v>301</v>
      </c>
      <c r="F71" s="11" t="s">
        <v>14</v>
      </c>
      <c r="G71" s="19" t="s">
        <v>279</v>
      </c>
      <c r="H71" s="45" t="s">
        <v>329</v>
      </c>
      <c r="I71" s="46">
        <v>0.3888888888888889</v>
      </c>
      <c r="J71" s="47" t="str">
        <f t="shared" si="2"/>
        <v>WahroongaU9 Green</v>
      </c>
      <c r="K71" s="47" t="str">
        <f t="shared" si="3"/>
        <v>Lane CoveU9 Gold</v>
      </c>
      <c r="L71" s="19" t="str">
        <f t="shared" si="4"/>
        <v>WahroongaU9 Green V Lane CoveU9 Gold</v>
      </c>
      <c r="M71" s="19">
        <f t="shared" si="5"/>
        <v>1</v>
      </c>
      <c r="N71" s="48" t="s">
        <v>370</v>
      </c>
      <c r="O71" s="49" t="str">
        <f t="shared" si="6"/>
        <v>WahroongaRound 5</v>
      </c>
      <c r="P71" s="49" t="str">
        <f t="shared" si="7"/>
        <v>Lane CoveRound 5</v>
      </c>
      <c r="Q71" s="19" t="s">
        <v>75</v>
      </c>
      <c r="R71" s="19">
        <f t="shared" si="8"/>
        <v>0</v>
      </c>
      <c r="S71" s="19" t="str">
        <f t="shared" si="9"/>
        <v>Lane CoveRound 9</v>
      </c>
    </row>
    <row r="72" spans="1:19" ht="13.5" customHeight="1" x14ac:dyDescent="0.2">
      <c r="A72" s="43"/>
      <c r="B72" s="43" t="str">
        <f t="shared" ref="B72:B84" si="20">B71</f>
        <v>Round 5</v>
      </c>
      <c r="C72" s="44"/>
      <c r="D72" s="17" t="s">
        <v>22</v>
      </c>
      <c r="E72" s="19" t="s">
        <v>290</v>
      </c>
      <c r="F72" s="11" t="s">
        <v>14</v>
      </c>
      <c r="G72" s="19" t="s">
        <v>281</v>
      </c>
      <c r="H72" s="45" t="s">
        <v>332</v>
      </c>
      <c r="I72" s="46">
        <v>0.41666666666666669</v>
      </c>
      <c r="J72" s="47" t="str">
        <f t="shared" si="2"/>
        <v>WahroongaU9 Red</v>
      </c>
      <c r="K72" s="47" t="str">
        <f t="shared" si="3"/>
        <v>Lane CoveU9 Blue</v>
      </c>
      <c r="L72" s="19" t="str">
        <f t="shared" si="4"/>
        <v>WahroongaU9 Red V Lane CoveU9 Blue</v>
      </c>
      <c r="M72" s="19">
        <f t="shared" si="5"/>
        <v>1</v>
      </c>
      <c r="N72" s="48" t="s">
        <v>370</v>
      </c>
      <c r="O72" s="49" t="str">
        <f t="shared" si="6"/>
        <v>WahroongaRound 5</v>
      </c>
      <c r="P72" s="49" t="str">
        <f t="shared" si="7"/>
        <v>Lane CoveRound 5</v>
      </c>
      <c r="Q72" s="19" t="s">
        <v>76</v>
      </c>
      <c r="R72" s="19">
        <f t="shared" si="8"/>
        <v>0</v>
      </c>
      <c r="S72" s="19" t="str">
        <f t="shared" si="9"/>
        <v>ChatswoodRound 9</v>
      </c>
    </row>
    <row r="73" spans="1:19" ht="13.5" customHeight="1" x14ac:dyDescent="0.2">
      <c r="A73" s="43"/>
      <c r="B73" s="43" t="str">
        <f t="shared" si="20"/>
        <v>Round 5</v>
      </c>
      <c r="C73" s="44"/>
      <c r="D73" s="17" t="s">
        <v>22</v>
      </c>
      <c r="E73" s="19" t="s">
        <v>281</v>
      </c>
      <c r="F73" s="11" t="s">
        <v>14</v>
      </c>
      <c r="G73" s="22" t="s">
        <v>515</v>
      </c>
      <c r="H73" s="45" t="s">
        <v>333</v>
      </c>
      <c r="I73" s="46">
        <v>0.41666666666666669</v>
      </c>
      <c r="J73" s="47" t="str">
        <f t="shared" si="2"/>
        <v>WahroongaU9 Blue</v>
      </c>
      <c r="K73" s="47" t="str">
        <f t="shared" si="3"/>
        <v>Lane CoveU9 White</v>
      </c>
      <c r="L73" s="19" t="str">
        <f t="shared" si="4"/>
        <v>WahroongaU9 Blue V Lane CoveU9 White</v>
      </c>
      <c r="M73" s="19">
        <f t="shared" si="5"/>
        <v>1</v>
      </c>
      <c r="N73" s="48" t="s">
        <v>370</v>
      </c>
      <c r="O73" s="49" t="str">
        <f t="shared" si="6"/>
        <v>WahroongaRound 5</v>
      </c>
      <c r="P73" s="49" t="str">
        <f t="shared" si="7"/>
        <v>Lane CoveRound 5</v>
      </c>
      <c r="Q73" s="19" t="s">
        <v>77</v>
      </c>
      <c r="R73" s="19">
        <f t="shared" si="8"/>
        <v>0</v>
      </c>
      <c r="S73" s="19" t="str">
        <f t="shared" si="9"/>
        <v>RosevilleRound 9</v>
      </c>
    </row>
    <row r="74" spans="1:19" ht="13.5" customHeight="1" x14ac:dyDescent="0.2">
      <c r="A74" s="43"/>
      <c r="B74" s="43" t="str">
        <f t="shared" si="20"/>
        <v>Round 5</v>
      </c>
      <c r="C74" s="44"/>
      <c r="D74" s="17" t="s">
        <v>22</v>
      </c>
      <c r="E74" s="19" t="s">
        <v>279</v>
      </c>
      <c r="F74" s="9" t="s">
        <v>26</v>
      </c>
      <c r="G74" s="19" t="s">
        <v>285</v>
      </c>
      <c r="H74" s="45" t="s">
        <v>328</v>
      </c>
      <c r="I74" s="46">
        <v>0.41666666666666669</v>
      </c>
      <c r="J74" s="47" t="str">
        <f t="shared" si="2"/>
        <v>WahroongaU9 Gold</v>
      </c>
      <c r="K74" s="47" t="str">
        <f t="shared" si="3"/>
        <v>MosmanU9 Dolphins</v>
      </c>
      <c r="L74" s="19" t="str">
        <f t="shared" si="4"/>
        <v>WahroongaU9 Gold V MosmanU9 Dolphins</v>
      </c>
      <c r="M74" s="19">
        <f t="shared" si="5"/>
        <v>1</v>
      </c>
      <c r="N74" s="48" t="s">
        <v>370</v>
      </c>
      <c r="O74" s="49" t="str">
        <f t="shared" si="6"/>
        <v>WahroongaRound 5</v>
      </c>
      <c r="P74" s="49" t="str">
        <f t="shared" si="7"/>
        <v>MosmanRound 5</v>
      </c>
      <c r="Q74" s="19" t="s">
        <v>78</v>
      </c>
      <c r="R74" s="19">
        <f t="shared" si="8"/>
        <v>0</v>
      </c>
      <c r="S74" s="19" t="str">
        <f t="shared" si="9"/>
        <v>Hunters HillRound 9</v>
      </c>
    </row>
    <row r="75" spans="1:19" ht="13.5" customHeight="1" x14ac:dyDescent="0.2">
      <c r="A75" s="43"/>
      <c r="B75" s="43" t="str">
        <f t="shared" si="20"/>
        <v>Round 5</v>
      </c>
      <c r="C75" s="44"/>
      <c r="D75" s="16" t="s">
        <v>24</v>
      </c>
      <c r="E75" s="19" t="s">
        <v>517</v>
      </c>
      <c r="F75" s="14" t="s">
        <v>16</v>
      </c>
      <c r="G75" s="22" t="s">
        <v>516</v>
      </c>
      <c r="H75" s="45" t="s">
        <v>257</v>
      </c>
      <c r="I75" s="46">
        <v>0.3888888888888889</v>
      </c>
      <c r="J75" s="47" t="str">
        <f t="shared" si="2"/>
        <v>Hunters HillU9 Cockatoos</v>
      </c>
      <c r="K75" s="47" t="str">
        <f t="shared" si="3"/>
        <v>LindfieldU9 Elks</v>
      </c>
      <c r="L75" s="19" t="str">
        <f t="shared" si="4"/>
        <v>Hunters HillU9 Cockatoos V LindfieldU9 Elks</v>
      </c>
      <c r="M75" s="19">
        <f t="shared" si="5"/>
        <v>1</v>
      </c>
      <c r="N75" s="48" t="s">
        <v>370</v>
      </c>
      <c r="O75" s="49" t="str">
        <f t="shared" si="6"/>
        <v>Hunters HillRound 5</v>
      </c>
      <c r="P75" s="49" t="str">
        <f t="shared" si="7"/>
        <v>LindfieldRound 5</v>
      </c>
      <c r="Q75" s="19" t="s">
        <v>79</v>
      </c>
      <c r="R75" s="19">
        <f t="shared" si="8"/>
        <v>0</v>
      </c>
      <c r="S75" s="19" t="str">
        <f t="shared" si="9"/>
        <v>St IvesRound 9</v>
      </c>
    </row>
    <row r="76" spans="1:19" ht="13.5" customHeight="1" x14ac:dyDescent="0.2">
      <c r="A76" s="43"/>
      <c r="B76" s="43" t="str">
        <f t="shared" si="20"/>
        <v>Round 5</v>
      </c>
      <c r="C76" s="44"/>
      <c r="D76" s="16" t="s">
        <v>24</v>
      </c>
      <c r="E76" s="19" t="s">
        <v>278</v>
      </c>
      <c r="F76" s="18" t="s">
        <v>28</v>
      </c>
      <c r="G76" s="19" t="s">
        <v>409</v>
      </c>
      <c r="H76" s="45" t="s">
        <v>260</v>
      </c>
      <c r="I76" s="46">
        <v>0.3888888888888889</v>
      </c>
      <c r="J76" s="47" t="str">
        <f t="shared" si="2"/>
        <v>Hunters HillU9 Magpies</v>
      </c>
      <c r="K76" s="47" t="str">
        <f t="shared" si="3"/>
        <v>Norths PiratesU9 Reds</v>
      </c>
      <c r="L76" s="19" t="str">
        <f t="shared" si="4"/>
        <v>Hunters HillU9 Magpies V Norths PiratesU9 Reds</v>
      </c>
      <c r="M76" s="19">
        <f t="shared" si="5"/>
        <v>1</v>
      </c>
      <c r="N76" s="48" t="s">
        <v>370</v>
      </c>
      <c r="O76" s="49" t="str">
        <f t="shared" si="6"/>
        <v>Hunters HillRound 5</v>
      </c>
      <c r="P76" s="49" t="str">
        <f t="shared" si="7"/>
        <v>Norths PiratesRound 5</v>
      </c>
      <c r="Q76" s="19" t="s">
        <v>80</v>
      </c>
      <c r="R76" s="19">
        <f t="shared" si="8"/>
        <v>1</v>
      </c>
      <c r="S76" s="19">
        <f t="shared" si="9"/>
        <v>0</v>
      </c>
    </row>
    <row r="77" spans="1:19" ht="13.5" customHeight="1" x14ac:dyDescent="0.2">
      <c r="A77" s="43"/>
      <c r="B77" s="43" t="str">
        <f t="shared" si="20"/>
        <v>Round 5</v>
      </c>
      <c r="C77" s="44"/>
      <c r="D77" s="16" t="s">
        <v>24</v>
      </c>
      <c r="E77" s="19" t="s">
        <v>280</v>
      </c>
      <c r="F77" s="18" t="s">
        <v>28</v>
      </c>
      <c r="G77" s="19" t="s">
        <v>293</v>
      </c>
      <c r="H77" s="45" t="s">
        <v>506</v>
      </c>
      <c r="I77" s="46">
        <v>0.3888888888888889</v>
      </c>
      <c r="J77" s="47" t="str">
        <f t="shared" si="2"/>
        <v>Hunters HillU9 Crows</v>
      </c>
      <c r="K77" s="47" t="str">
        <f t="shared" si="3"/>
        <v>Norths PiratesU9 Black</v>
      </c>
      <c r="L77" s="19" t="str">
        <f t="shared" si="4"/>
        <v>Hunters HillU9 Crows V Norths PiratesU9 Black</v>
      </c>
      <c r="M77" s="19">
        <f t="shared" si="5"/>
        <v>1</v>
      </c>
      <c r="N77" s="48" t="s">
        <v>370</v>
      </c>
      <c r="O77" s="49" t="str">
        <f t="shared" si="6"/>
        <v>Hunters HillRound 5</v>
      </c>
      <c r="P77" s="49" t="str">
        <f t="shared" si="7"/>
        <v>Norths PiratesRound 5</v>
      </c>
      <c r="Q77" s="19" t="s">
        <v>81</v>
      </c>
      <c r="R77" s="19">
        <f t="shared" si="8"/>
        <v>4</v>
      </c>
      <c r="S77" s="19">
        <f t="shared" si="9"/>
        <v>0</v>
      </c>
    </row>
    <row r="78" spans="1:19" ht="13.5" customHeight="1" x14ac:dyDescent="0.2">
      <c r="A78" s="43"/>
      <c r="B78" s="43" t="str">
        <f t="shared" si="20"/>
        <v>Round 5</v>
      </c>
      <c r="C78" s="44"/>
      <c r="D78" s="16" t="s">
        <v>24</v>
      </c>
      <c r="E78" s="19" t="s">
        <v>518</v>
      </c>
      <c r="F78" s="18" t="s">
        <v>28</v>
      </c>
      <c r="G78" s="19" t="s">
        <v>279</v>
      </c>
      <c r="H78" s="45" t="s">
        <v>507</v>
      </c>
      <c r="I78" s="46">
        <v>0.3888888888888889</v>
      </c>
      <c r="J78" s="47" t="str">
        <f t="shared" si="2"/>
        <v>Hunters HillU9 Wagtails</v>
      </c>
      <c r="K78" s="47" t="str">
        <f t="shared" si="3"/>
        <v>Norths PiratesU9 Gold</v>
      </c>
      <c r="L78" s="19" t="str">
        <f t="shared" si="4"/>
        <v>Hunters HillU9 Wagtails V Norths PiratesU9 Gold</v>
      </c>
      <c r="M78" s="19">
        <f t="shared" si="5"/>
        <v>1</v>
      </c>
      <c r="N78" s="48" t="s">
        <v>370</v>
      </c>
      <c r="O78" s="49" t="str">
        <f t="shared" si="6"/>
        <v>Hunters HillRound 5</v>
      </c>
      <c r="P78" s="49" t="str">
        <f t="shared" si="7"/>
        <v>Norths PiratesRound 5</v>
      </c>
      <c r="Q78" s="19" t="s">
        <v>82</v>
      </c>
      <c r="R78" s="19">
        <f t="shared" si="8"/>
        <v>1</v>
      </c>
      <c r="S78" s="19">
        <f t="shared" si="9"/>
        <v>0</v>
      </c>
    </row>
    <row r="79" spans="1:19" ht="13.5" customHeight="1" x14ac:dyDescent="0.2">
      <c r="A79" s="43"/>
      <c r="B79" s="43" t="str">
        <f t="shared" si="20"/>
        <v>Round 5</v>
      </c>
      <c r="C79" s="44"/>
      <c r="D79" s="7" t="s">
        <v>8</v>
      </c>
      <c r="E79" s="19" t="s">
        <v>279</v>
      </c>
      <c r="F79" s="9" t="s">
        <v>26</v>
      </c>
      <c r="G79" s="19" t="s">
        <v>282</v>
      </c>
      <c r="H79" s="45" t="s">
        <v>299</v>
      </c>
      <c r="I79" s="46">
        <v>0.44444444444444442</v>
      </c>
      <c r="J79" s="47" t="str">
        <f t="shared" si="2"/>
        <v>ChatswoodU9 Gold</v>
      </c>
      <c r="K79" s="47" t="str">
        <f t="shared" si="3"/>
        <v>MosmanU9 Whales</v>
      </c>
      <c r="L79" s="19" t="str">
        <f t="shared" si="4"/>
        <v>ChatswoodU9 Gold V MosmanU9 Whales</v>
      </c>
      <c r="M79" s="19">
        <f t="shared" si="5"/>
        <v>1</v>
      </c>
      <c r="N79" s="48" t="s">
        <v>370</v>
      </c>
      <c r="O79" s="49" t="str">
        <f t="shared" si="6"/>
        <v>ChatswoodRound 5</v>
      </c>
      <c r="P79" s="49" t="str">
        <f t="shared" si="7"/>
        <v>MosmanRound 5</v>
      </c>
      <c r="Q79" s="19" t="s">
        <v>83</v>
      </c>
      <c r="R79" s="19">
        <f t="shared" si="8"/>
        <v>0</v>
      </c>
      <c r="S79" s="19" t="str">
        <f t="shared" si="9"/>
        <v>LindfieldRound 10</v>
      </c>
    </row>
    <row r="80" spans="1:19" ht="13.5" customHeight="1" x14ac:dyDescent="0.2">
      <c r="A80" s="43"/>
      <c r="B80" s="43" t="str">
        <f t="shared" si="20"/>
        <v>Round 5</v>
      </c>
      <c r="C80" s="44"/>
      <c r="D80" s="7" t="s">
        <v>8</v>
      </c>
      <c r="E80" s="19" t="s">
        <v>301</v>
      </c>
      <c r="F80" s="9" t="s">
        <v>26</v>
      </c>
      <c r="G80" s="19" t="s">
        <v>288</v>
      </c>
      <c r="H80" s="45" t="s">
        <v>300</v>
      </c>
      <c r="I80" s="46">
        <v>0.44444444444444442</v>
      </c>
      <c r="J80" s="47" t="str">
        <f t="shared" si="2"/>
        <v>ChatswoodU9 Green</v>
      </c>
      <c r="K80" s="47" t="str">
        <f t="shared" si="3"/>
        <v>MosmanU9 Sharks</v>
      </c>
      <c r="L80" s="19" t="str">
        <f t="shared" si="4"/>
        <v>ChatswoodU9 Green V MosmanU9 Sharks</v>
      </c>
      <c r="M80" s="19">
        <f t="shared" si="5"/>
        <v>1</v>
      </c>
      <c r="N80" s="48" t="s">
        <v>370</v>
      </c>
      <c r="O80" s="49" t="str">
        <f t="shared" si="6"/>
        <v>ChatswoodRound 5</v>
      </c>
      <c r="P80" s="49" t="str">
        <f t="shared" si="7"/>
        <v>MosmanRound 5</v>
      </c>
      <c r="Q80" s="19" t="s">
        <v>85</v>
      </c>
      <c r="R80" s="19">
        <f t="shared" si="8"/>
        <v>0</v>
      </c>
      <c r="S80" s="19" t="str">
        <f t="shared" si="9"/>
        <v>St IvesRound 10</v>
      </c>
    </row>
    <row r="81" spans="1:19" ht="13.5" customHeight="1" x14ac:dyDescent="0.2">
      <c r="A81" s="43"/>
      <c r="B81" s="43" t="str">
        <f t="shared" si="20"/>
        <v>Round 5</v>
      </c>
      <c r="C81" s="44"/>
      <c r="D81" s="15" t="s">
        <v>18</v>
      </c>
      <c r="E81" s="19" t="s">
        <v>410</v>
      </c>
      <c r="F81" s="14" t="s">
        <v>16</v>
      </c>
      <c r="G81" s="19" t="s">
        <v>283</v>
      </c>
      <c r="H81" s="45" t="s">
        <v>342</v>
      </c>
      <c r="I81" s="46">
        <v>0.3611111111111111</v>
      </c>
      <c r="J81" s="47" t="str">
        <f t="shared" si="2"/>
        <v>RosevilleU9 Cyclones</v>
      </c>
      <c r="K81" s="47" t="str">
        <f t="shared" si="3"/>
        <v>LindfieldU9 Stags</v>
      </c>
      <c r="L81" s="19" t="str">
        <f t="shared" si="4"/>
        <v>RosevilleU9 Cyclones V LindfieldU9 Stags</v>
      </c>
      <c r="M81" s="19">
        <f t="shared" si="5"/>
        <v>1</v>
      </c>
      <c r="N81" s="48" t="s">
        <v>370</v>
      </c>
      <c r="O81" s="49" t="str">
        <f t="shared" si="6"/>
        <v>RosevilleRound 5</v>
      </c>
      <c r="P81" s="49" t="str">
        <f t="shared" si="7"/>
        <v>LindfieldRound 5</v>
      </c>
      <c r="Q81" s="19" t="s">
        <v>84</v>
      </c>
      <c r="R81" s="19">
        <f t="shared" si="8"/>
        <v>0</v>
      </c>
      <c r="S81" s="19" t="str">
        <f t="shared" si="9"/>
        <v>Norths PiratesRound 10</v>
      </c>
    </row>
    <row r="82" spans="1:19" ht="13.5" customHeight="1" x14ac:dyDescent="0.2">
      <c r="A82" s="43"/>
      <c r="B82" s="43" t="str">
        <f t="shared" si="20"/>
        <v>Round 5</v>
      </c>
      <c r="C82" s="44">
        <v>43247</v>
      </c>
      <c r="D82" s="10" t="s">
        <v>10</v>
      </c>
      <c r="E82" s="19" t="s">
        <v>293</v>
      </c>
      <c r="F82" s="12" t="s">
        <v>12</v>
      </c>
      <c r="G82" s="19" t="s">
        <v>279</v>
      </c>
      <c r="H82" s="45" t="s">
        <v>549</v>
      </c>
      <c r="I82" s="46">
        <v>0.3611111111111111</v>
      </c>
      <c r="J82" s="47" t="str">
        <f t="shared" si="2"/>
        <v>HornsbyU9 Black</v>
      </c>
      <c r="K82" s="47" t="str">
        <f t="shared" si="3"/>
        <v>KWPU9 Gold</v>
      </c>
      <c r="L82" s="19" t="str">
        <f t="shared" si="4"/>
        <v>HornsbyU9 Black V KWPU9 Gold</v>
      </c>
      <c r="M82" s="19">
        <f t="shared" si="5"/>
        <v>2</v>
      </c>
      <c r="N82" s="47" t="s">
        <v>382</v>
      </c>
      <c r="O82" s="49" t="str">
        <f t="shared" si="6"/>
        <v>HornsbyRound 5</v>
      </c>
      <c r="P82" s="49" t="str">
        <f t="shared" si="7"/>
        <v>KWPRound 5</v>
      </c>
      <c r="Q82" s="19" t="s">
        <v>86</v>
      </c>
      <c r="R82" s="19">
        <f t="shared" si="8"/>
        <v>0</v>
      </c>
      <c r="S82" s="19" t="str">
        <f t="shared" si="9"/>
        <v>Hunters HillRound 10</v>
      </c>
    </row>
    <row r="83" spans="1:19" ht="13.5" customHeight="1" x14ac:dyDescent="0.2">
      <c r="A83" s="43"/>
      <c r="B83" s="43" t="str">
        <f t="shared" si="20"/>
        <v>Round 5</v>
      </c>
      <c r="C83" s="44"/>
      <c r="D83" s="12" t="s">
        <v>12</v>
      </c>
      <c r="E83" s="19" t="s">
        <v>408</v>
      </c>
      <c r="F83" s="13" t="s">
        <v>20</v>
      </c>
      <c r="G83" s="19" t="s">
        <v>407</v>
      </c>
      <c r="H83" s="45" t="s">
        <v>330</v>
      </c>
      <c r="I83" s="46">
        <v>0.3888888888888889</v>
      </c>
      <c r="J83" s="47" t="str">
        <f t="shared" si="2"/>
        <v>KWPU9 blue</v>
      </c>
      <c r="K83" s="47" t="str">
        <f t="shared" si="3"/>
        <v>St IvesU9 Blues</v>
      </c>
      <c r="L83" s="19" t="str">
        <f t="shared" si="4"/>
        <v>KWPU9 blue V St IvesU9 Blues</v>
      </c>
      <c r="M83" s="19">
        <f t="shared" si="5"/>
        <v>1</v>
      </c>
      <c r="N83" s="47" t="s">
        <v>382</v>
      </c>
      <c r="O83" s="49" t="str">
        <f t="shared" si="6"/>
        <v>KWPRound 5</v>
      </c>
      <c r="P83" s="49" t="str">
        <f t="shared" si="7"/>
        <v>St IvesRound 5</v>
      </c>
      <c r="Q83" s="19" t="s">
        <v>88</v>
      </c>
      <c r="R83" s="19">
        <f t="shared" si="8"/>
        <v>3</v>
      </c>
      <c r="S83" s="19">
        <f t="shared" si="9"/>
        <v>0</v>
      </c>
    </row>
    <row r="84" spans="1:19" ht="13.5" customHeight="1" x14ac:dyDescent="0.2">
      <c r="A84" s="43"/>
      <c r="B84" s="43" t="str">
        <f t="shared" si="20"/>
        <v>Round 5</v>
      </c>
      <c r="C84" s="44" t="s">
        <v>380</v>
      </c>
      <c r="D84" s="9" t="s">
        <v>26</v>
      </c>
      <c r="E84" s="19" t="s">
        <v>289</v>
      </c>
      <c r="F84" s="9" t="s">
        <v>26</v>
      </c>
      <c r="G84" s="44" t="s">
        <v>380</v>
      </c>
      <c r="H84" s="45"/>
      <c r="I84" s="45"/>
      <c r="J84" s="47" t="str">
        <f t="shared" si="2"/>
        <v>MosmanU9 Stingrays</v>
      </c>
      <c r="K84" s="47" t="str">
        <f t="shared" si="3"/>
        <v>MosmanBye</v>
      </c>
      <c r="L84" s="19" t="str">
        <f t="shared" si="4"/>
        <v>MosmanU9 Stingrays V MosmanBye</v>
      </c>
      <c r="M84" s="19">
        <f t="shared" si="5"/>
        <v>1</v>
      </c>
      <c r="N84" s="47" t="s">
        <v>380</v>
      </c>
      <c r="O84" s="49" t="str">
        <f t="shared" si="6"/>
        <v>MosmanRound 5</v>
      </c>
      <c r="P84" s="49" t="str">
        <f t="shared" si="7"/>
        <v>MosmanRound 5</v>
      </c>
      <c r="Q84" s="19" t="s">
        <v>89</v>
      </c>
      <c r="R84" s="19">
        <f t="shared" si="8"/>
        <v>0</v>
      </c>
      <c r="S84" s="19" t="str">
        <f t="shared" si="9"/>
        <v>MosmanRound 11</v>
      </c>
    </row>
    <row r="85" spans="1:19" ht="13.5" customHeight="1" x14ac:dyDescent="0.2">
      <c r="A85" s="43" t="s">
        <v>198</v>
      </c>
      <c r="B85" s="43" t="str">
        <f>A85</f>
        <v>Round 6</v>
      </c>
      <c r="C85" s="44">
        <v>43253</v>
      </c>
      <c r="D85" s="16" t="s">
        <v>24</v>
      </c>
      <c r="E85" s="19" t="s">
        <v>517</v>
      </c>
      <c r="F85" s="9" t="s">
        <v>26</v>
      </c>
      <c r="G85" s="19" t="s">
        <v>288</v>
      </c>
      <c r="H85" s="45" t="s">
        <v>257</v>
      </c>
      <c r="I85" s="46">
        <v>0.3888888888888889</v>
      </c>
      <c r="J85" s="47" t="str">
        <f t="shared" si="2"/>
        <v>Hunters HillU9 Cockatoos</v>
      </c>
      <c r="K85" s="47" t="str">
        <f t="shared" si="3"/>
        <v>MosmanU9 Sharks</v>
      </c>
      <c r="L85" s="19" t="str">
        <f t="shared" si="4"/>
        <v>Hunters HillU9 Cockatoos V MosmanU9 Sharks</v>
      </c>
      <c r="M85" s="19">
        <f t="shared" si="5"/>
        <v>1</v>
      </c>
      <c r="N85" s="48" t="s">
        <v>370</v>
      </c>
      <c r="O85" s="49" t="str">
        <f t="shared" si="6"/>
        <v>Hunters HillRound 6</v>
      </c>
      <c r="P85" s="49" t="str">
        <f t="shared" si="7"/>
        <v>MosmanRound 6</v>
      </c>
      <c r="Q85" s="19" t="s">
        <v>90</v>
      </c>
      <c r="R85" s="19">
        <f t="shared" si="8"/>
        <v>0</v>
      </c>
      <c r="S85" s="19" t="str">
        <f t="shared" si="9"/>
        <v>ChatswoodRound 11</v>
      </c>
    </row>
    <row r="86" spans="1:19" ht="13.5" customHeight="1" x14ac:dyDescent="0.2">
      <c r="A86" s="43"/>
      <c r="B86" s="43" t="str">
        <f t="shared" ref="B86:B98" si="21">B85</f>
        <v>Round 6</v>
      </c>
      <c r="C86" s="44"/>
      <c r="D86" s="16" t="s">
        <v>24</v>
      </c>
      <c r="E86" s="19" t="s">
        <v>278</v>
      </c>
      <c r="F86" s="9" t="s">
        <v>26</v>
      </c>
      <c r="G86" s="19" t="s">
        <v>282</v>
      </c>
      <c r="H86" s="45" t="s">
        <v>260</v>
      </c>
      <c r="I86" s="46">
        <v>0.3888888888888889</v>
      </c>
      <c r="J86" s="47" t="str">
        <f t="shared" si="2"/>
        <v>Hunters HillU9 Magpies</v>
      </c>
      <c r="K86" s="47" t="str">
        <f t="shared" si="3"/>
        <v>MosmanU9 Whales</v>
      </c>
      <c r="L86" s="19" t="str">
        <f t="shared" si="4"/>
        <v>Hunters HillU9 Magpies V MosmanU9 Whales</v>
      </c>
      <c r="M86" s="19">
        <f t="shared" si="5"/>
        <v>1</v>
      </c>
      <c r="N86" s="48" t="s">
        <v>370</v>
      </c>
      <c r="O86" s="49" t="str">
        <f t="shared" si="6"/>
        <v>Hunters HillRound 6</v>
      </c>
      <c r="P86" s="49" t="str">
        <f t="shared" si="7"/>
        <v>MosmanRound 6</v>
      </c>
      <c r="Q86" s="19" t="s">
        <v>91</v>
      </c>
      <c r="R86" s="19">
        <f t="shared" si="8"/>
        <v>0</v>
      </c>
      <c r="S86" s="19" t="str">
        <f t="shared" si="9"/>
        <v>Norths PiratesRound 11</v>
      </c>
    </row>
    <row r="87" spans="1:19" ht="13.5" customHeight="1" x14ac:dyDescent="0.2">
      <c r="A87" s="43"/>
      <c r="B87" s="43" t="str">
        <f t="shared" si="21"/>
        <v>Round 6</v>
      </c>
      <c r="C87" s="44"/>
      <c r="D87" s="16" t="s">
        <v>24</v>
      </c>
      <c r="E87" s="19" t="s">
        <v>280</v>
      </c>
      <c r="F87" s="14" t="s">
        <v>16</v>
      </c>
      <c r="G87" s="22" t="s">
        <v>516</v>
      </c>
      <c r="H87" s="45" t="s">
        <v>506</v>
      </c>
      <c r="I87" s="46">
        <v>0.3888888888888889</v>
      </c>
      <c r="J87" s="47" t="str">
        <f t="shared" si="2"/>
        <v>Hunters HillU9 Crows</v>
      </c>
      <c r="K87" s="47" t="str">
        <f t="shared" si="3"/>
        <v>LindfieldU9 Elks</v>
      </c>
      <c r="L87" s="19" t="str">
        <f t="shared" si="4"/>
        <v>Hunters HillU9 Crows V LindfieldU9 Elks</v>
      </c>
      <c r="M87" s="19">
        <f t="shared" si="5"/>
        <v>1</v>
      </c>
      <c r="N87" s="48" t="s">
        <v>370</v>
      </c>
      <c r="O87" s="49" t="str">
        <f t="shared" si="6"/>
        <v>Hunters HillRound 6</v>
      </c>
      <c r="P87" s="49" t="str">
        <f t="shared" si="7"/>
        <v>LindfieldRound 6</v>
      </c>
      <c r="Q87" s="19" t="s">
        <v>92</v>
      </c>
      <c r="R87" s="19">
        <f t="shared" si="8"/>
        <v>0</v>
      </c>
      <c r="S87" s="19" t="str">
        <f t="shared" si="9"/>
        <v>WahroongaRound 11</v>
      </c>
    </row>
    <row r="88" spans="1:19" ht="13.5" customHeight="1" x14ac:dyDescent="0.2">
      <c r="A88" s="43"/>
      <c r="B88" s="43" t="str">
        <f t="shared" si="21"/>
        <v>Round 6</v>
      </c>
      <c r="C88" s="44"/>
      <c r="D88" s="16" t="s">
        <v>24</v>
      </c>
      <c r="E88" s="19" t="s">
        <v>518</v>
      </c>
      <c r="F88" s="14" t="s">
        <v>16</v>
      </c>
      <c r="G88" s="19" t="s">
        <v>283</v>
      </c>
      <c r="H88" s="45" t="s">
        <v>507</v>
      </c>
      <c r="I88" s="46">
        <v>0.3888888888888889</v>
      </c>
      <c r="J88" s="47" t="str">
        <f t="shared" si="2"/>
        <v>Hunters HillU9 Wagtails</v>
      </c>
      <c r="K88" s="47" t="str">
        <f t="shared" si="3"/>
        <v>LindfieldU9 Stags</v>
      </c>
      <c r="L88" s="19" t="str">
        <f t="shared" si="4"/>
        <v>Hunters HillU9 Wagtails V LindfieldU9 Stags</v>
      </c>
      <c r="M88" s="19">
        <f t="shared" si="5"/>
        <v>1</v>
      </c>
      <c r="N88" s="48" t="s">
        <v>370</v>
      </c>
      <c r="O88" s="49" t="str">
        <f t="shared" si="6"/>
        <v>Hunters HillRound 6</v>
      </c>
      <c r="P88" s="49" t="str">
        <f t="shared" si="7"/>
        <v>LindfieldRound 6</v>
      </c>
      <c r="Q88" s="19" t="s">
        <v>93</v>
      </c>
      <c r="R88" s="19">
        <f t="shared" si="8"/>
        <v>0</v>
      </c>
      <c r="S88" s="19" t="str">
        <f t="shared" si="9"/>
        <v>RosevilleRound 11</v>
      </c>
    </row>
    <row r="89" spans="1:19" ht="13.5" customHeight="1" x14ac:dyDescent="0.2">
      <c r="A89" s="43"/>
      <c r="B89" s="43" t="str">
        <f t="shared" si="21"/>
        <v>Round 6</v>
      </c>
      <c r="C89" s="44"/>
      <c r="D89" s="11" t="s">
        <v>14</v>
      </c>
      <c r="E89" s="19" t="s">
        <v>279</v>
      </c>
      <c r="F89" s="17" t="s">
        <v>22</v>
      </c>
      <c r="G89" s="19" t="s">
        <v>281</v>
      </c>
      <c r="H89" s="45" t="s">
        <v>325</v>
      </c>
      <c r="I89" s="46">
        <v>0.3888888888888889</v>
      </c>
      <c r="J89" s="47" t="str">
        <f t="shared" si="2"/>
        <v>Lane CoveU9 Gold</v>
      </c>
      <c r="K89" s="47" t="str">
        <f t="shared" si="3"/>
        <v>WahroongaU9 Blue</v>
      </c>
      <c r="L89" s="19" t="str">
        <f t="shared" si="4"/>
        <v>Lane CoveU9 Gold V WahroongaU9 Blue</v>
      </c>
      <c r="M89" s="19">
        <f t="shared" si="5"/>
        <v>1</v>
      </c>
      <c r="N89" s="48" t="s">
        <v>370</v>
      </c>
      <c r="O89" s="49" t="str">
        <f t="shared" si="6"/>
        <v>Lane CoveRound 6</v>
      </c>
      <c r="P89" s="49" t="str">
        <f t="shared" si="7"/>
        <v>WahroongaRound 6</v>
      </c>
      <c r="Q89" s="19" t="s">
        <v>95</v>
      </c>
      <c r="R89" s="19">
        <f t="shared" si="8"/>
        <v>0</v>
      </c>
      <c r="S89" s="19" t="str">
        <f t="shared" si="9"/>
        <v>WahroongaRound 12</v>
      </c>
    </row>
    <row r="90" spans="1:19" ht="13.5" customHeight="1" x14ac:dyDescent="0.2">
      <c r="A90" s="43"/>
      <c r="B90" s="43" t="str">
        <f t="shared" si="21"/>
        <v>Round 6</v>
      </c>
      <c r="C90" s="44"/>
      <c r="D90" s="11" t="s">
        <v>14</v>
      </c>
      <c r="E90" s="19" t="s">
        <v>281</v>
      </c>
      <c r="F90" s="15" t="s">
        <v>18</v>
      </c>
      <c r="G90" s="19" t="s">
        <v>410</v>
      </c>
      <c r="H90" s="45" t="s">
        <v>326</v>
      </c>
      <c r="I90" s="46">
        <v>0.3888888888888889</v>
      </c>
      <c r="J90" s="47" t="str">
        <f t="shared" si="2"/>
        <v>Lane CoveU9 Blue</v>
      </c>
      <c r="K90" s="47" t="str">
        <f t="shared" si="3"/>
        <v>RosevilleU9 Cyclones</v>
      </c>
      <c r="L90" s="19" t="str">
        <f t="shared" si="4"/>
        <v>Lane CoveU9 Blue V RosevilleU9 Cyclones</v>
      </c>
      <c r="M90" s="19">
        <f t="shared" si="5"/>
        <v>1</v>
      </c>
      <c r="N90" s="48" t="s">
        <v>370</v>
      </c>
      <c r="O90" s="49" t="str">
        <f t="shared" si="6"/>
        <v>Lane CoveRound 6</v>
      </c>
      <c r="P90" s="49" t="str">
        <f t="shared" si="7"/>
        <v>RosevilleRound 6</v>
      </c>
      <c r="Q90" s="19" t="s">
        <v>96</v>
      </c>
      <c r="R90" s="19">
        <f t="shared" si="8"/>
        <v>0</v>
      </c>
      <c r="S90" s="19" t="str">
        <f t="shared" si="9"/>
        <v>MosmanRound 12</v>
      </c>
    </row>
    <row r="91" spans="1:19" ht="13.5" customHeight="1" x14ac:dyDescent="0.2">
      <c r="A91" s="43"/>
      <c r="B91" s="43" t="str">
        <f t="shared" si="21"/>
        <v>Round 6</v>
      </c>
      <c r="C91" s="44"/>
      <c r="D91" s="11" t="s">
        <v>14</v>
      </c>
      <c r="E91" s="22" t="s">
        <v>515</v>
      </c>
      <c r="F91" s="17" t="s">
        <v>22</v>
      </c>
      <c r="G91" s="19" t="s">
        <v>290</v>
      </c>
      <c r="H91" s="45" t="s">
        <v>325</v>
      </c>
      <c r="I91" s="46">
        <v>0.4236111111111111</v>
      </c>
      <c r="J91" s="47" t="str">
        <f t="shared" si="2"/>
        <v>Lane CoveU9 White</v>
      </c>
      <c r="K91" s="47" t="str">
        <f t="shared" si="3"/>
        <v>WahroongaU9 Red</v>
      </c>
      <c r="L91" s="19" t="str">
        <f t="shared" si="4"/>
        <v>Lane CoveU9 White V WahroongaU9 Red</v>
      </c>
      <c r="M91" s="19">
        <f t="shared" si="5"/>
        <v>1</v>
      </c>
      <c r="N91" s="48" t="s">
        <v>370</v>
      </c>
      <c r="O91" s="49" t="str">
        <f t="shared" si="6"/>
        <v>Lane CoveRound 6</v>
      </c>
      <c r="P91" s="49" t="str">
        <f t="shared" si="7"/>
        <v>WahroongaRound 6</v>
      </c>
      <c r="Q91" s="19" t="s">
        <v>97</v>
      </c>
      <c r="R91" s="19">
        <f t="shared" si="8"/>
        <v>1</v>
      </c>
      <c r="S91" s="19">
        <f t="shared" si="9"/>
        <v>0</v>
      </c>
    </row>
    <row r="92" spans="1:19" ht="13.5" customHeight="1" x14ac:dyDescent="0.2">
      <c r="A92" s="43"/>
      <c r="B92" s="43" t="str">
        <f t="shared" si="21"/>
        <v>Round 6</v>
      </c>
      <c r="C92" s="44"/>
      <c r="D92" s="18" t="s">
        <v>28</v>
      </c>
      <c r="E92" s="19" t="s">
        <v>409</v>
      </c>
      <c r="F92" s="9" t="s">
        <v>26</v>
      </c>
      <c r="G92" s="19" t="s">
        <v>289</v>
      </c>
      <c r="H92" s="45" t="s">
        <v>291</v>
      </c>
      <c r="I92" s="46">
        <v>0.3611111111111111</v>
      </c>
      <c r="J92" s="47" t="str">
        <f t="shared" si="2"/>
        <v>Norths PiratesU9 Reds</v>
      </c>
      <c r="K92" s="47" t="str">
        <f t="shared" si="3"/>
        <v>MosmanU9 Stingrays</v>
      </c>
      <c r="L92" s="19" t="str">
        <f t="shared" si="4"/>
        <v>Norths PiratesU9 Reds V MosmanU9 Stingrays</v>
      </c>
      <c r="M92" s="19">
        <f t="shared" si="5"/>
        <v>1</v>
      </c>
      <c r="N92" s="48" t="s">
        <v>370</v>
      </c>
      <c r="O92" s="49" t="str">
        <f t="shared" si="6"/>
        <v>Norths PiratesRound 6</v>
      </c>
      <c r="P92" s="49" t="str">
        <f t="shared" si="7"/>
        <v>MosmanRound 6</v>
      </c>
      <c r="Q92" s="19" t="s">
        <v>99</v>
      </c>
      <c r="R92" s="19">
        <f t="shared" si="8"/>
        <v>0</v>
      </c>
      <c r="S92" s="19" t="str">
        <f t="shared" si="9"/>
        <v>LindfieldRound 12</v>
      </c>
    </row>
    <row r="93" spans="1:19" ht="13.5" customHeight="1" x14ac:dyDescent="0.2">
      <c r="A93" s="43"/>
      <c r="B93" s="43" t="str">
        <f t="shared" si="21"/>
        <v>Round 6</v>
      </c>
      <c r="C93" s="44"/>
      <c r="D93" s="18" t="s">
        <v>28</v>
      </c>
      <c r="E93" s="19" t="s">
        <v>293</v>
      </c>
      <c r="F93" s="9" t="s">
        <v>26</v>
      </c>
      <c r="G93" s="19" t="s">
        <v>285</v>
      </c>
      <c r="H93" s="45" t="s">
        <v>273</v>
      </c>
      <c r="I93" s="46">
        <v>0.39583333333333331</v>
      </c>
      <c r="J93" s="47" t="str">
        <f t="shared" si="2"/>
        <v>Norths PiratesU9 Black</v>
      </c>
      <c r="K93" s="47" t="str">
        <f t="shared" si="3"/>
        <v>MosmanU9 Dolphins</v>
      </c>
      <c r="L93" s="19" t="str">
        <f t="shared" si="4"/>
        <v>Norths PiratesU9 Black V MosmanU9 Dolphins</v>
      </c>
      <c r="M93" s="19">
        <f t="shared" si="5"/>
        <v>1</v>
      </c>
      <c r="N93" s="48" t="s">
        <v>370</v>
      </c>
      <c r="O93" s="49" t="str">
        <f t="shared" si="6"/>
        <v>Norths PiratesRound 6</v>
      </c>
      <c r="P93" s="49" t="str">
        <f t="shared" si="7"/>
        <v>MosmanRound 6</v>
      </c>
      <c r="Q93" s="19" t="s">
        <v>100</v>
      </c>
      <c r="R93" s="19">
        <f t="shared" si="8"/>
        <v>0</v>
      </c>
      <c r="S93" s="19" t="str">
        <f t="shared" si="9"/>
        <v>Hunters HillRound 13</v>
      </c>
    </row>
    <row r="94" spans="1:19" ht="13.5" customHeight="1" x14ac:dyDescent="0.2">
      <c r="A94" s="43"/>
      <c r="B94" s="43" t="str">
        <f t="shared" si="21"/>
        <v>Round 6</v>
      </c>
      <c r="C94" s="44"/>
      <c r="D94" s="18" t="s">
        <v>28</v>
      </c>
      <c r="E94" s="19" t="s">
        <v>279</v>
      </c>
      <c r="F94" s="17" t="s">
        <v>22</v>
      </c>
      <c r="G94" s="19" t="s">
        <v>279</v>
      </c>
      <c r="H94" s="45" t="s">
        <v>550</v>
      </c>
      <c r="I94" s="46">
        <v>0.39583333333333331</v>
      </c>
      <c r="J94" s="47" t="str">
        <f t="shared" si="2"/>
        <v>Norths PiratesU9 Gold</v>
      </c>
      <c r="K94" s="47" t="str">
        <f t="shared" si="3"/>
        <v>WahroongaU9 Gold</v>
      </c>
      <c r="L94" s="19" t="str">
        <f t="shared" si="4"/>
        <v>Norths PiratesU9 Gold V WahroongaU9 Gold</v>
      </c>
      <c r="M94" s="19">
        <f t="shared" si="5"/>
        <v>1</v>
      </c>
      <c r="N94" s="48" t="s">
        <v>370</v>
      </c>
      <c r="O94" s="49" t="str">
        <f t="shared" si="6"/>
        <v>Norths PiratesRound 6</v>
      </c>
      <c r="P94" s="49" t="str">
        <f t="shared" si="7"/>
        <v>WahroongaRound 6</v>
      </c>
      <c r="Q94" s="19" t="s">
        <v>101</v>
      </c>
      <c r="R94" s="19">
        <f t="shared" si="8"/>
        <v>0</v>
      </c>
      <c r="S94" s="19" t="str">
        <f t="shared" si="9"/>
        <v>LindfieldRound 13</v>
      </c>
    </row>
    <row r="95" spans="1:19" ht="13.5" customHeight="1" x14ac:dyDescent="0.2">
      <c r="A95" s="43"/>
      <c r="B95" s="43" t="str">
        <f t="shared" si="21"/>
        <v>Round 6</v>
      </c>
      <c r="C95" s="44"/>
      <c r="D95" s="13" t="s">
        <v>20</v>
      </c>
      <c r="E95" s="19" t="s">
        <v>407</v>
      </c>
      <c r="F95" s="17" t="s">
        <v>22</v>
      </c>
      <c r="G95" s="19" t="s">
        <v>301</v>
      </c>
      <c r="H95" s="45" t="s">
        <v>338</v>
      </c>
      <c r="I95" s="46">
        <v>0.3611111111111111</v>
      </c>
      <c r="J95" s="47" t="str">
        <f t="shared" si="2"/>
        <v>St IvesU9 Blues</v>
      </c>
      <c r="K95" s="47" t="str">
        <f t="shared" si="3"/>
        <v>WahroongaU9 Green</v>
      </c>
      <c r="L95" s="19" t="str">
        <f t="shared" si="4"/>
        <v>St IvesU9 Blues V WahroongaU9 Green</v>
      </c>
      <c r="M95" s="19">
        <f t="shared" si="5"/>
        <v>1</v>
      </c>
      <c r="N95" s="48" t="s">
        <v>370</v>
      </c>
      <c r="O95" s="49" t="str">
        <f t="shared" si="6"/>
        <v>St IvesRound 6</v>
      </c>
      <c r="P95" s="49" t="str">
        <f t="shared" si="7"/>
        <v>WahroongaRound 6</v>
      </c>
      <c r="Q95" s="19" t="s">
        <v>104</v>
      </c>
      <c r="R95" s="19">
        <f t="shared" si="8"/>
        <v>0</v>
      </c>
      <c r="S95" s="19" t="str">
        <f t="shared" si="9"/>
        <v>St IvesRound 13</v>
      </c>
    </row>
    <row r="96" spans="1:19" ht="13.5" customHeight="1" x14ac:dyDescent="0.2">
      <c r="A96" s="43"/>
      <c r="B96" s="43" t="str">
        <f t="shared" si="21"/>
        <v>Round 6</v>
      </c>
      <c r="C96" s="44">
        <v>43254</v>
      </c>
      <c r="D96" s="12" t="s">
        <v>12</v>
      </c>
      <c r="E96" s="19" t="s">
        <v>408</v>
      </c>
      <c r="F96" s="7" t="s">
        <v>8</v>
      </c>
      <c r="G96" s="19" t="s">
        <v>279</v>
      </c>
      <c r="H96" s="45" t="s">
        <v>331</v>
      </c>
      <c r="I96" s="46">
        <v>0.41666666666666669</v>
      </c>
      <c r="J96" s="47" t="str">
        <f t="shared" si="2"/>
        <v>KWPU9 blue</v>
      </c>
      <c r="K96" s="47" t="str">
        <f t="shared" si="3"/>
        <v>ChatswoodU9 Gold</v>
      </c>
      <c r="L96" s="19" t="str">
        <f t="shared" si="4"/>
        <v>KWPU9 blue V ChatswoodU9 Gold</v>
      </c>
      <c r="M96" s="19">
        <f t="shared" si="5"/>
        <v>1</v>
      </c>
      <c r="N96" s="47" t="s">
        <v>382</v>
      </c>
      <c r="O96" s="49" t="str">
        <f t="shared" si="6"/>
        <v>KWPRound 6</v>
      </c>
      <c r="P96" s="49" t="str">
        <f t="shared" si="7"/>
        <v>ChatswoodRound 6</v>
      </c>
      <c r="Q96" s="19" t="s">
        <v>103</v>
      </c>
      <c r="R96" s="19">
        <f t="shared" si="8"/>
        <v>0</v>
      </c>
      <c r="S96" s="19" t="str">
        <f t="shared" si="9"/>
        <v>RosevilleRound 13</v>
      </c>
    </row>
    <row r="97" spans="1:19" ht="13.5" customHeight="1" x14ac:dyDescent="0.2">
      <c r="A97" s="43"/>
      <c r="B97" s="43" t="str">
        <f t="shared" si="21"/>
        <v>Round 6</v>
      </c>
      <c r="C97" s="44"/>
      <c r="D97" s="12" t="s">
        <v>12</v>
      </c>
      <c r="E97" s="19" t="s">
        <v>279</v>
      </c>
      <c r="F97" s="7" t="s">
        <v>8</v>
      </c>
      <c r="G97" s="19" t="s">
        <v>301</v>
      </c>
      <c r="H97" s="45" t="s">
        <v>330</v>
      </c>
      <c r="I97" s="46">
        <v>0.4513888888888889</v>
      </c>
      <c r="J97" s="47" t="str">
        <f t="shared" si="2"/>
        <v>KWPU9 Gold</v>
      </c>
      <c r="K97" s="47" t="str">
        <f t="shared" si="3"/>
        <v>ChatswoodU9 Green</v>
      </c>
      <c r="L97" s="19" t="str">
        <f t="shared" si="4"/>
        <v>KWPU9 Gold V ChatswoodU9 Green</v>
      </c>
      <c r="M97" s="19">
        <f t="shared" si="5"/>
        <v>1</v>
      </c>
      <c r="N97" s="47" t="s">
        <v>382</v>
      </c>
      <c r="O97" s="49" t="str">
        <f t="shared" si="6"/>
        <v>KWPRound 6</v>
      </c>
      <c r="P97" s="49" t="str">
        <f t="shared" si="7"/>
        <v>ChatswoodRound 6</v>
      </c>
      <c r="Q97" s="19" t="s">
        <v>102</v>
      </c>
      <c r="R97" s="19">
        <f t="shared" si="8"/>
        <v>3</v>
      </c>
      <c r="S97" s="19">
        <f t="shared" si="9"/>
        <v>0</v>
      </c>
    </row>
    <row r="98" spans="1:19" ht="13.5" customHeight="1" x14ac:dyDescent="0.2">
      <c r="A98" s="43"/>
      <c r="B98" s="43" t="str">
        <f t="shared" si="21"/>
        <v>Round 6</v>
      </c>
      <c r="C98" s="44" t="s">
        <v>380</v>
      </c>
      <c r="D98" s="10" t="s">
        <v>10</v>
      </c>
      <c r="E98" s="19" t="s">
        <v>293</v>
      </c>
      <c r="F98" s="10" t="s">
        <v>10</v>
      </c>
      <c r="G98" s="44" t="s">
        <v>380</v>
      </c>
      <c r="H98" s="45"/>
      <c r="I98" s="45"/>
      <c r="J98" s="47" t="str">
        <f t="shared" si="2"/>
        <v>HornsbyU9 Black</v>
      </c>
      <c r="K98" s="47" t="str">
        <f t="shared" si="3"/>
        <v>HornsbyBye</v>
      </c>
      <c r="L98" s="19" t="str">
        <f t="shared" si="4"/>
        <v>HornsbyU9 Black V HornsbyBye</v>
      </c>
      <c r="M98" s="19">
        <f t="shared" si="5"/>
        <v>1</v>
      </c>
      <c r="N98" s="47" t="s">
        <v>380</v>
      </c>
      <c r="O98" s="49" t="str">
        <f t="shared" si="6"/>
        <v>HornsbyRound 6</v>
      </c>
      <c r="P98" s="49" t="str">
        <f t="shared" si="7"/>
        <v>HornsbyRound 6</v>
      </c>
      <c r="Q98" s="19" t="s">
        <v>105</v>
      </c>
      <c r="R98" s="19">
        <f t="shared" si="8"/>
        <v>0</v>
      </c>
      <c r="S98" s="19" t="str">
        <f t="shared" si="9"/>
        <v>Lane CoveRound 13</v>
      </c>
    </row>
    <row r="99" spans="1:19" ht="13.5" customHeight="1" x14ac:dyDescent="0.2">
      <c r="A99" s="43" t="s">
        <v>201</v>
      </c>
      <c r="B99" s="43" t="str">
        <f>A99</f>
        <v>Round 7</v>
      </c>
      <c r="C99" s="44">
        <v>43267</v>
      </c>
      <c r="D99" s="7" t="s">
        <v>8</v>
      </c>
      <c r="E99" s="19" t="s">
        <v>279</v>
      </c>
      <c r="F99" s="15" t="s">
        <v>18</v>
      </c>
      <c r="G99" s="19" t="s">
        <v>410</v>
      </c>
      <c r="H99" s="45" t="s">
        <v>300</v>
      </c>
      <c r="I99" s="46">
        <v>0.44444444444444442</v>
      </c>
      <c r="J99" s="47" t="str">
        <f t="shared" si="2"/>
        <v>ChatswoodU9 Gold</v>
      </c>
      <c r="K99" s="47" t="str">
        <f t="shared" si="3"/>
        <v>RosevilleU9 Cyclones</v>
      </c>
      <c r="L99" s="19" t="str">
        <f t="shared" si="4"/>
        <v>ChatswoodU9 Gold V RosevilleU9 Cyclones</v>
      </c>
      <c r="M99" s="19">
        <f t="shared" si="5"/>
        <v>1</v>
      </c>
      <c r="N99" s="48" t="s">
        <v>370</v>
      </c>
      <c r="O99" s="49" t="str">
        <f t="shared" si="6"/>
        <v>ChatswoodRound 7</v>
      </c>
      <c r="P99" s="49" t="str">
        <f t="shared" si="7"/>
        <v>RosevilleRound 7</v>
      </c>
      <c r="Q99" s="19" t="s">
        <v>106</v>
      </c>
      <c r="R99" s="19">
        <f t="shared" si="8"/>
        <v>0</v>
      </c>
      <c r="S99" s="19" t="str">
        <f t="shared" si="9"/>
        <v>HornsbyRound 13</v>
      </c>
    </row>
    <row r="100" spans="1:19" ht="13.5" customHeight="1" x14ac:dyDescent="0.2">
      <c r="A100" s="43"/>
      <c r="B100" s="43" t="str">
        <f t="shared" ref="B100:B112" si="22">B99</f>
        <v>Round 7</v>
      </c>
      <c r="C100" s="44"/>
      <c r="D100" s="7" t="s">
        <v>8</v>
      </c>
      <c r="E100" s="19" t="s">
        <v>301</v>
      </c>
      <c r="F100" s="14" t="s">
        <v>16</v>
      </c>
      <c r="G100" s="22" t="s">
        <v>516</v>
      </c>
      <c r="H100" s="45" t="s">
        <v>299</v>
      </c>
      <c r="I100" s="46">
        <v>0.44444444444444442</v>
      </c>
      <c r="J100" s="47" t="str">
        <f t="shared" si="2"/>
        <v>ChatswoodU9 Green</v>
      </c>
      <c r="K100" s="47" t="str">
        <f t="shared" si="3"/>
        <v>LindfieldU9 Elks</v>
      </c>
      <c r="L100" s="19" t="str">
        <f t="shared" si="4"/>
        <v>ChatswoodU9 Green V LindfieldU9 Elks</v>
      </c>
      <c r="M100" s="19">
        <f t="shared" si="5"/>
        <v>1</v>
      </c>
      <c r="N100" s="48" t="s">
        <v>370</v>
      </c>
      <c r="O100" s="49" t="str">
        <f t="shared" si="6"/>
        <v>ChatswoodRound 7</v>
      </c>
      <c r="P100" s="49" t="str">
        <f t="shared" si="7"/>
        <v>LindfieldRound 7</v>
      </c>
      <c r="Q100" s="19" t="s">
        <v>107</v>
      </c>
      <c r="R100" s="19">
        <f t="shared" si="8"/>
        <v>3</v>
      </c>
      <c r="S100" s="19">
        <f t="shared" si="9"/>
        <v>0</v>
      </c>
    </row>
    <row r="101" spans="1:19" ht="13.5" customHeight="1" x14ac:dyDescent="0.2">
      <c r="A101" s="43"/>
      <c r="B101" s="43" t="str">
        <f t="shared" si="22"/>
        <v>Round 7</v>
      </c>
      <c r="C101" s="44"/>
      <c r="D101" s="10" t="s">
        <v>10</v>
      </c>
      <c r="E101" s="19" t="s">
        <v>293</v>
      </c>
      <c r="F101" s="9" t="s">
        <v>26</v>
      </c>
      <c r="G101" s="19" t="s">
        <v>289</v>
      </c>
      <c r="H101" s="45" t="s">
        <v>549</v>
      </c>
      <c r="I101" s="46">
        <v>0.33333333333333331</v>
      </c>
      <c r="J101" s="47" t="str">
        <f t="shared" si="2"/>
        <v>HornsbyU9 Black</v>
      </c>
      <c r="K101" s="47" t="str">
        <f t="shared" si="3"/>
        <v>MosmanU9 Stingrays</v>
      </c>
      <c r="L101" s="19" t="str">
        <f t="shared" si="4"/>
        <v>HornsbyU9 Black V MosmanU9 Stingrays</v>
      </c>
      <c r="M101" s="19">
        <f t="shared" si="5"/>
        <v>1</v>
      </c>
      <c r="N101" s="48" t="s">
        <v>370</v>
      </c>
      <c r="O101" s="49" t="str">
        <f t="shared" si="6"/>
        <v>HornsbyRound 7</v>
      </c>
      <c r="P101" s="49" t="str">
        <f t="shared" si="7"/>
        <v>MosmanRound 7</v>
      </c>
      <c r="Q101" s="19"/>
      <c r="R101" s="19">
        <f t="shared" si="8"/>
        <v>0</v>
      </c>
      <c r="S101" s="19">
        <f t="shared" si="9"/>
        <v>0</v>
      </c>
    </row>
    <row r="102" spans="1:19" ht="13.5" customHeight="1" x14ac:dyDescent="0.2">
      <c r="A102" s="43"/>
      <c r="B102" s="43" t="str">
        <f t="shared" si="22"/>
        <v>Round 7</v>
      </c>
      <c r="C102" s="44"/>
      <c r="D102" s="11" t="s">
        <v>14</v>
      </c>
      <c r="E102" s="19" t="s">
        <v>279</v>
      </c>
      <c r="F102" s="9" t="s">
        <v>26</v>
      </c>
      <c r="G102" s="19" t="s">
        <v>285</v>
      </c>
      <c r="H102" s="45" t="s">
        <v>325</v>
      </c>
      <c r="I102" s="46">
        <v>0.4236111111111111</v>
      </c>
      <c r="J102" s="47" t="str">
        <f t="shared" si="2"/>
        <v>Lane CoveU9 Gold</v>
      </c>
      <c r="K102" s="47" t="str">
        <f t="shared" si="3"/>
        <v>MosmanU9 Dolphins</v>
      </c>
      <c r="L102" s="19" t="str">
        <f t="shared" si="4"/>
        <v>Lane CoveU9 Gold V MosmanU9 Dolphins</v>
      </c>
      <c r="M102" s="19">
        <f t="shared" si="5"/>
        <v>1</v>
      </c>
      <c r="N102" s="48" t="s">
        <v>370</v>
      </c>
      <c r="O102" s="49" t="str">
        <f t="shared" si="6"/>
        <v>Lane CoveRound 7</v>
      </c>
      <c r="P102" s="49" t="str">
        <f t="shared" si="7"/>
        <v>MosmanRound 7</v>
      </c>
      <c r="Q102" s="19"/>
      <c r="R102" s="19"/>
      <c r="S102" s="19"/>
    </row>
    <row r="103" spans="1:19" ht="13.5" customHeight="1" x14ac:dyDescent="0.2">
      <c r="A103" s="43"/>
      <c r="B103" s="43" t="str">
        <f t="shared" si="22"/>
        <v>Round 7</v>
      </c>
      <c r="C103" s="44"/>
      <c r="D103" s="11" t="s">
        <v>14</v>
      </c>
      <c r="E103" s="19" t="s">
        <v>281</v>
      </c>
      <c r="F103" s="9" t="s">
        <v>26</v>
      </c>
      <c r="G103" s="19" t="s">
        <v>288</v>
      </c>
      <c r="H103" s="45" t="s">
        <v>325</v>
      </c>
      <c r="I103" s="46">
        <v>0.3888888888888889</v>
      </c>
      <c r="J103" s="47" t="str">
        <f t="shared" si="2"/>
        <v>Lane CoveU9 Blue</v>
      </c>
      <c r="K103" s="47" t="str">
        <f t="shared" si="3"/>
        <v>MosmanU9 Sharks</v>
      </c>
      <c r="L103" s="19" t="str">
        <f t="shared" si="4"/>
        <v>Lane CoveU9 Blue V MosmanU9 Sharks</v>
      </c>
      <c r="M103" s="19">
        <f t="shared" si="5"/>
        <v>1</v>
      </c>
      <c r="N103" s="48" t="s">
        <v>370</v>
      </c>
      <c r="O103" s="49" t="str">
        <f t="shared" si="6"/>
        <v>Lane CoveRound 7</v>
      </c>
      <c r="P103" s="49" t="str">
        <f t="shared" si="7"/>
        <v>MosmanRound 7</v>
      </c>
      <c r="Q103" s="19"/>
      <c r="R103" s="19"/>
      <c r="S103" s="19"/>
    </row>
    <row r="104" spans="1:19" ht="13.5" customHeight="1" x14ac:dyDescent="0.2">
      <c r="A104" s="43"/>
      <c r="B104" s="43" t="str">
        <f t="shared" si="22"/>
        <v>Round 7</v>
      </c>
      <c r="C104" s="44"/>
      <c r="D104" s="11" t="s">
        <v>14</v>
      </c>
      <c r="E104" s="22" t="s">
        <v>515</v>
      </c>
      <c r="F104" s="9" t="s">
        <v>26</v>
      </c>
      <c r="G104" s="19" t="s">
        <v>282</v>
      </c>
      <c r="H104" s="45" t="s">
        <v>326</v>
      </c>
      <c r="I104" s="46">
        <v>0.3888888888888889</v>
      </c>
      <c r="J104" s="47" t="str">
        <f t="shared" si="2"/>
        <v>Lane CoveU9 White</v>
      </c>
      <c r="K104" s="47" t="str">
        <f t="shared" si="3"/>
        <v>MosmanU9 Whales</v>
      </c>
      <c r="L104" s="19" t="str">
        <f t="shared" si="4"/>
        <v>Lane CoveU9 White V MosmanU9 Whales</v>
      </c>
      <c r="M104" s="19">
        <f t="shared" si="5"/>
        <v>1</v>
      </c>
      <c r="N104" s="48" t="s">
        <v>370</v>
      </c>
      <c r="O104" s="49" t="str">
        <f t="shared" si="6"/>
        <v>Lane CoveRound 7</v>
      </c>
      <c r="P104" s="49" t="str">
        <f t="shared" si="7"/>
        <v>MosmanRound 7</v>
      </c>
      <c r="Q104" s="19"/>
      <c r="R104" s="19"/>
      <c r="S104" s="19"/>
    </row>
    <row r="105" spans="1:19" ht="13.5" customHeight="1" x14ac:dyDescent="0.2">
      <c r="A105" s="43"/>
      <c r="B105" s="43" t="str">
        <f t="shared" si="22"/>
        <v>Round 7</v>
      </c>
      <c r="C105" s="44"/>
      <c r="D105" s="17" t="s">
        <v>22</v>
      </c>
      <c r="E105" s="19" t="s">
        <v>279</v>
      </c>
      <c r="F105" s="16" t="s">
        <v>24</v>
      </c>
      <c r="G105" s="19" t="s">
        <v>517</v>
      </c>
      <c r="H105" s="45" t="s">
        <v>332</v>
      </c>
      <c r="I105" s="46">
        <v>0.41666666666666669</v>
      </c>
      <c r="J105" s="47" t="str">
        <f t="shared" si="2"/>
        <v>WahroongaU9 Gold</v>
      </c>
      <c r="K105" s="47" t="str">
        <f t="shared" si="3"/>
        <v>Hunters HillU9 Cockatoos</v>
      </c>
      <c r="L105" s="19" t="str">
        <f t="shared" si="4"/>
        <v>WahroongaU9 Gold V Hunters HillU9 Cockatoos</v>
      </c>
      <c r="M105" s="19">
        <f t="shared" si="5"/>
        <v>1</v>
      </c>
      <c r="N105" s="48" t="s">
        <v>370</v>
      </c>
      <c r="O105" s="49" t="str">
        <f t="shared" si="6"/>
        <v>WahroongaRound 7</v>
      </c>
      <c r="P105" s="49" t="str">
        <f t="shared" si="7"/>
        <v>Hunters HillRound 7</v>
      </c>
      <c r="Q105" s="19"/>
      <c r="R105" s="19"/>
      <c r="S105" s="19"/>
    </row>
    <row r="106" spans="1:19" ht="15.75" customHeight="1" x14ac:dyDescent="0.2">
      <c r="A106" s="43"/>
      <c r="B106" s="43" t="str">
        <f t="shared" si="22"/>
        <v>Round 7</v>
      </c>
      <c r="C106" s="44"/>
      <c r="D106" s="17" t="s">
        <v>22</v>
      </c>
      <c r="E106" s="19" t="s">
        <v>301</v>
      </c>
      <c r="F106" s="16" t="s">
        <v>24</v>
      </c>
      <c r="G106" s="19" t="s">
        <v>278</v>
      </c>
      <c r="H106" s="45" t="s">
        <v>333</v>
      </c>
      <c r="I106" s="46">
        <v>0.41666666666666669</v>
      </c>
      <c r="J106" s="47" t="str">
        <f t="shared" si="2"/>
        <v>WahroongaU9 Green</v>
      </c>
      <c r="K106" s="47" t="str">
        <f t="shared" si="3"/>
        <v>Hunters HillU9 Magpies</v>
      </c>
      <c r="L106" s="19" t="str">
        <f t="shared" si="4"/>
        <v>WahroongaU9 Green V Hunters HillU9 Magpies</v>
      </c>
      <c r="M106" s="19">
        <f t="shared" si="5"/>
        <v>1</v>
      </c>
      <c r="N106" s="48" t="s">
        <v>370</v>
      </c>
      <c r="O106" s="49" t="str">
        <f t="shared" si="6"/>
        <v>WahroongaRound 7</v>
      </c>
      <c r="P106" s="49" t="str">
        <f t="shared" si="7"/>
        <v>Hunters HillRound 7</v>
      </c>
      <c r="Q106" s="19"/>
      <c r="R106" s="19"/>
      <c r="S106" s="19"/>
    </row>
    <row r="107" spans="1:19" ht="15.75" customHeight="1" x14ac:dyDescent="0.2">
      <c r="A107" s="43"/>
      <c r="B107" s="43" t="str">
        <f t="shared" si="22"/>
        <v>Round 7</v>
      </c>
      <c r="C107" s="44"/>
      <c r="D107" s="17" t="s">
        <v>22</v>
      </c>
      <c r="E107" s="19" t="s">
        <v>281</v>
      </c>
      <c r="F107" s="16" t="s">
        <v>24</v>
      </c>
      <c r="G107" s="19" t="s">
        <v>280</v>
      </c>
      <c r="H107" s="45" t="s">
        <v>328</v>
      </c>
      <c r="I107" s="46">
        <v>0.44444444444444442</v>
      </c>
      <c r="J107" s="47" t="str">
        <f t="shared" si="2"/>
        <v>WahroongaU9 Blue</v>
      </c>
      <c r="K107" s="47" t="str">
        <f t="shared" si="3"/>
        <v>Hunters HillU9 Crows</v>
      </c>
      <c r="L107" s="19" t="str">
        <f t="shared" si="4"/>
        <v>WahroongaU9 Blue V Hunters HillU9 Crows</v>
      </c>
      <c r="M107" s="19">
        <f t="shared" si="5"/>
        <v>1</v>
      </c>
      <c r="N107" s="48" t="s">
        <v>370</v>
      </c>
      <c r="O107" s="49" t="str">
        <f t="shared" si="6"/>
        <v>WahroongaRound 7</v>
      </c>
      <c r="P107" s="49" t="str">
        <f t="shared" si="7"/>
        <v>Hunters HillRound 7</v>
      </c>
      <c r="Q107" s="19"/>
      <c r="R107" s="19"/>
      <c r="S107" s="19"/>
    </row>
    <row r="108" spans="1:19" ht="13.5" customHeight="1" x14ac:dyDescent="0.2">
      <c r="A108" s="43"/>
      <c r="B108" s="43" t="str">
        <f t="shared" si="22"/>
        <v>Round 7</v>
      </c>
      <c r="C108" s="44"/>
      <c r="D108" s="17" t="s">
        <v>22</v>
      </c>
      <c r="E108" s="19" t="s">
        <v>290</v>
      </c>
      <c r="F108" s="16" t="s">
        <v>24</v>
      </c>
      <c r="G108" s="19" t="s">
        <v>518</v>
      </c>
      <c r="H108" s="45" t="s">
        <v>329</v>
      </c>
      <c r="I108" s="46">
        <v>0.44444444444444442</v>
      </c>
      <c r="J108" s="47" t="str">
        <f t="shared" si="2"/>
        <v>WahroongaU9 Red</v>
      </c>
      <c r="K108" s="47" t="str">
        <f t="shared" si="3"/>
        <v>Hunters HillU9 Wagtails</v>
      </c>
      <c r="L108" s="19" t="str">
        <f t="shared" si="4"/>
        <v>WahroongaU9 Red V Hunters HillU9 Wagtails</v>
      </c>
      <c r="M108" s="19">
        <f t="shared" si="5"/>
        <v>1</v>
      </c>
      <c r="N108" s="48" t="s">
        <v>370</v>
      </c>
      <c r="O108" s="49" t="str">
        <f t="shared" si="6"/>
        <v>WahroongaRound 7</v>
      </c>
      <c r="P108" s="49" t="str">
        <f t="shared" si="7"/>
        <v>Hunters HillRound 7</v>
      </c>
      <c r="Q108" s="19"/>
      <c r="R108" s="19"/>
      <c r="S108" s="19"/>
    </row>
    <row r="109" spans="1:19" ht="13.5" customHeight="1" x14ac:dyDescent="0.2">
      <c r="A109" s="43"/>
      <c r="B109" s="43" t="str">
        <f t="shared" si="22"/>
        <v>Round 7</v>
      </c>
      <c r="C109" s="44"/>
      <c r="D109" s="13" t="s">
        <v>20</v>
      </c>
      <c r="E109" s="19" t="s">
        <v>407</v>
      </c>
      <c r="F109" s="14" t="s">
        <v>16</v>
      </c>
      <c r="G109" s="19" t="s">
        <v>283</v>
      </c>
      <c r="H109" s="45" t="s">
        <v>338</v>
      </c>
      <c r="I109" s="46">
        <v>0.3611111111111111</v>
      </c>
      <c r="J109" s="47" t="str">
        <f t="shared" si="2"/>
        <v>St IvesU9 Blues</v>
      </c>
      <c r="K109" s="47" t="str">
        <f t="shared" si="3"/>
        <v>LindfieldU9 Stags</v>
      </c>
      <c r="L109" s="19" t="str">
        <f t="shared" si="4"/>
        <v>St IvesU9 Blues V LindfieldU9 Stags</v>
      </c>
      <c r="M109" s="19">
        <f t="shared" si="5"/>
        <v>1</v>
      </c>
      <c r="N109" s="48" t="s">
        <v>370</v>
      </c>
      <c r="O109" s="49" t="str">
        <f t="shared" si="6"/>
        <v>St IvesRound 7</v>
      </c>
      <c r="P109" s="49" t="str">
        <f t="shared" si="7"/>
        <v>LindfieldRound 7</v>
      </c>
      <c r="Q109" s="19"/>
      <c r="R109" s="19"/>
      <c r="S109" s="19"/>
    </row>
    <row r="110" spans="1:19" ht="13.5" customHeight="1" x14ac:dyDescent="0.2">
      <c r="A110" s="43"/>
      <c r="B110" s="43" t="str">
        <f t="shared" si="22"/>
        <v>Round 7</v>
      </c>
      <c r="C110" s="44">
        <v>43268</v>
      </c>
      <c r="D110" s="12" t="s">
        <v>12</v>
      </c>
      <c r="E110" s="19" t="s">
        <v>408</v>
      </c>
      <c r="F110" s="18" t="s">
        <v>28</v>
      </c>
      <c r="G110" s="19" t="s">
        <v>409</v>
      </c>
      <c r="H110" s="45" t="s">
        <v>330</v>
      </c>
      <c r="I110" s="46">
        <v>0.4513888888888889</v>
      </c>
      <c r="J110" s="47" t="str">
        <f t="shared" si="2"/>
        <v>KWPU9 blue</v>
      </c>
      <c r="K110" s="47" t="str">
        <f t="shared" si="3"/>
        <v>Norths PiratesU9 Reds</v>
      </c>
      <c r="L110" s="19" t="str">
        <f t="shared" si="4"/>
        <v>KWPU9 blue V Norths PiratesU9 Reds</v>
      </c>
      <c r="M110" s="19">
        <f t="shared" si="5"/>
        <v>1</v>
      </c>
      <c r="N110" s="47" t="s">
        <v>382</v>
      </c>
      <c r="O110" s="49" t="str">
        <f t="shared" si="6"/>
        <v>KWPRound 7</v>
      </c>
      <c r="P110" s="49" t="str">
        <f t="shared" si="7"/>
        <v>Norths PiratesRound 7</v>
      </c>
      <c r="Q110" s="19"/>
      <c r="R110" s="19"/>
      <c r="S110" s="19"/>
    </row>
    <row r="111" spans="1:19" ht="13.5" customHeight="1" x14ac:dyDescent="0.2">
      <c r="A111" s="43"/>
      <c r="B111" s="43" t="str">
        <f t="shared" si="22"/>
        <v>Round 7</v>
      </c>
      <c r="C111" s="44"/>
      <c r="D111" s="12" t="s">
        <v>12</v>
      </c>
      <c r="E111" s="19" t="s">
        <v>279</v>
      </c>
      <c r="F111" s="18" t="s">
        <v>28</v>
      </c>
      <c r="G111" s="19" t="s">
        <v>293</v>
      </c>
      <c r="H111" s="45" t="s">
        <v>331</v>
      </c>
      <c r="I111" s="46">
        <v>0.41666666666666669</v>
      </c>
      <c r="J111" s="47" t="str">
        <f t="shared" si="2"/>
        <v>KWPU9 Gold</v>
      </c>
      <c r="K111" s="47" t="str">
        <f t="shared" si="3"/>
        <v>Norths PiratesU9 Black</v>
      </c>
      <c r="L111" s="19" t="str">
        <f t="shared" si="4"/>
        <v>KWPU9 Gold V Norths PiratesU9 Black</v>
      </c>
      <c r="M111" s="19">
        <f t="shared" si="5"/>
        <v>1</v>
      </c>
      <c r="N111" s="47" t="s">
        <v>382</v>
      </c>
      <c r="O111" s="49" t="str">
        <f t="shared" si="6"/>
        <v>KWPRound 7</v>
      </c>
      <c r="P111" s="49" t="str">
        <f t="shared" si="7"/>
        <v>Norths PiratesRound 7</v>
      </c>
      <c r="Q111" s="19"/>
      <c r="R111" s="19"/>
      <c r="S111" s="19"/>
    </row>
    <row r="112" spans="1:19" ht="13.5" customHeight="1" x14ac:dyDescent="0.2">
      <c r="A112" s="43"/>
      <c r="B112" s="43" t="str">
        <f t="shared" si="22"/>
        <v>Round 7</v>
      </c>
      <c r="C112" s="44" t="s">
        <v>380</v>
      </c>
      <c r="D112" s="18" t="s">
        <v>28</v>
      </c>
      <c r="E112" s="19" t="s">
        <v>279</v>
      </c>
      <c r="F112" s="18" t="s">
        <v>28</v>
      </c>
      <c r="G112" s="44" t="s">
        <v>380</v>
      </c>
      <c r="H112" s="45"/>
      <c r="I112" s="45"/>
      <c r="J112" s="47" t="str">
        <f t="shared" si="2"/>
        <v>Norths PiratesU9 Gold</v>
      </c>
      <c r="K112" s="47" t="str">
        <f t="shared" si="3"/>
        <v>Norths PiratesBye</v>
      </c>
      <c r="L112" s="19" t="str">
        <f t="shared" si="4"/>
        <v>Norths PiratesU9 Gold V Norths PiratesBye</v>
      </c>
      <c r="M112" s="19">
        <f t="shared" si="5"/>
        <v>1</v>
      </c>
      <c r="N112" s="47" t="s">
        <v>380</v>
      </c>
      <c r="O112" s="49" t="str">
        <f t="shared" si="6"/>
        <v>Norths PiratesRound 7</v>
      </c>
      <c r="P112" s="49" t="str">
        <f t="shared" si="7"/>
        <v>Norths PiratesRound 7</v>
      </c>
      <c r="Q112" s="19"/>
      <c r="R112" s="19"/>
      <c r="S112" s="19"/>
    </row>
    <row r="113" spans="1:16" ht="13.5" customHeight="1" x14ac:dyDescent="0.2">
      <c r="A113" s="43" t="s">
        <v>202</v>
      </c>
      <c r="B113" s="43" t="str">
        <f>A113</f>
        <v>Round 8</v>
      </c>
      <c r="C113" s="44">
        <v>43274</v>
      </c>
      <c r="D113" s="14" t="s">
        <v>16</v>
      </c>
      <c r="E113" s="22" t="s">
        <v>516</v>
      </c>
      <c r="F113" s="11" t="s">
        <v>14</v>
      </c>
      <c r="G113" s="19" t="s">
        <v>279</v>
      </c>
      <c r="H113" s="45" t="s">
        <v>344</v>
      </c>
      <c r="I113" s="46">
        <v>0.3888888888888889</v>
      </c>
      <c r="J113" s="47" t="str">
        <f t="shared" si="2"/>
        <v>LindfieldU9 Elks</v>
      </c>
      <c r="K113" s="47" t="str">
        <f t="shared" si="3"/>
        <v>Lane CoveU9 Gold</v>
      </c>
      <c r="L113" s="19" t="str">
        <f t="shared" si="4"/>
        <v>LindfieldU9 Elks V Lane CoveU9 Gold</v>
      </c>
      <c r="M113" s="19">
        <f t="shared" si="5"/>
        <v>1</v>
      </c>
      <c r="N113" s="48" t="s">
        <v>370</v>
      </c>
      <c r="O113" s="49" t="str">
        <f t="shared" si="6"/>
        <v>LindfieldRound 8</v>
      </c>
      <c r="P113" s="49" t="str">
        <f t="shared" si="7"/>
        <v>Lane CoveRound 8</v>
      </c>
    </row>
    <row r="114" spans="1:16" ht="13.5" customHeight="1" x14ac:dyDescent="0.2">
      <c r="A114" s="43"/>
      <c r="B114" s="43" t="str">
        <f t="shared" ref="B114:B126" si="23">B113</f>
        <v>Round 8</v>
      </c>
      <c r="C114" s="44"/>
      <c r="D114" s="14" t="s">
        <v>16</v>
      </c>
      <c r="E114" s="19" t="s">
        <v>283</v>
      </c>
      <c r="F114" s="11" t="s">
        <v>14</v>
      </c>
      <c r="G114" s="19" t="s">
        <v>515</v>
      </c>
      <c r="H114" s="45" t="s">
        <v>343</v>
      </c>
      <c r="I114" s="46">
        <v>0.3888888888888889</v>
      </c>
      <c r="J114" s="47" t="str">
        <f t="shared" si="2"/>
        <v>LindfieldU9 Stags</v>
      </c>
      <c r="K114" s="47" t="str">
        <f t="shared" si="3"/>
        <v>Lane CoveU9 White</v>
      </c>
      <c r="L114" s="19" t="str">
        <f t="shared" si="4"/>
        <v>LindfieldU9 Stags V Lane CoveU9 White</v>
      </c>
      <c r="M114" s="19">
        <f t="shared" si="5"/>
        <v>1</v>
      </c>
      <c r="N114" s="48" t="s">
        <v>370</v>
      </c>
      <c r="O114" s="49" t="str">
        <f t="shared" si="6"/>
        <v>LindfieldRound 8</v>
      </c>
      <c r="P114" s="49" t="str">
        <f t="shared" si="7"/>
        <v>Lane CoveRound 8</v>
      </c>
    </row>
    <row r="115" spans="1:16" ht="13.5" customHeight="1" x14ac:dyDescent="0.2">
      <c r="A115" s="43"/>
      <c r="B115" s="43" t="str">
        <f t="shared" si="23"/>
        <v>Round 8</v>
      </c>
      <c r="C115" s="44"/>
      <c r="D115" s="7" t="s">
        <v>8</v>
      </c>
      <c r="E115" s="19" t="s">
        <v>301</v>
      </c>
      <c r="F115" s="16" t="s">
        <v>24</v>
      </c>
      <c r="G115" s="19" t="s">
        <v>517</v>
      </c>
      <c r="H115" s="45" t="s">
        <v>300</v>
      </c>
      <c r="I115" s="46">
        <v>0.33333333333333331</v>
      </c>
      <c r="J115" s="47" t="str">
        <f t="shared" si="2"/>
        <v>ChatswoodU9 Green</v>
      </c>
      <c r="K115" s="47" t="str">
        <f t="shared" si="3"/>
        <v>Hunters HillU9 Cockatoos</v>
      </c>
      <c r="L115" s="19" t="str">
        <f t="shared" si="4"/>
        <v>ChatswoodU9 Green V Hunters HillU9 Cockatoos</v>
      </c>
      <c r="M115" s="19">
        <f t="shared" si="5"/>
        <v>1</v>
      </c>
      <c r="N115" s="48" t="s">
        <v>380</v>
      </c>
      <c r="O115" s="49" t="str">
        <f t="shared" si="6"/>
        <v>ChatswoodRound 8</v>
      </c>
      <c r="P115" s="49" t="str">
        <f t="shared" si="7"/>
        <v>Hunters HillRound 8</v>
      </c>
    </row>
    <row r="116" spans="1:16" ht="13.5" customHeight="1" x14ac:dyDescent="0.2">
      <c r="A116" s="43"/>
      <c r="B116" s="43" t="str">
        <f t="shared" si="23"/>
        <v>Round 8</v>
      </c>
      <c r="C116" s="44"/>
      <c r="D116" s="10" t="s">
        <v>10</v>
      </c>
      <c r="E116" s="19" t="s">
        <v>293</v>
      </c>
      <c r="F116" s="7" t="s">
        <v>8</v>
      </c>
      <c r="G116" s="19" t="s">
        <v>279</v>
      </c>
      <c r="H116" s="45" t="s">
        <v>549</v>
      </c>
      <c r="I116" s="46">
        <v>0.3611111111111111</v>
      </c>
      <c r="J116" s="47" t="str">
        <f t="shared" si="2"/>
        <v>HornsbyU9 Black</v>
      </c>
      <c r="K116" s="47" t="str">
        <f t="shared" si="3"/>
        <v>ChatswoodU9 Gold</v>
      </c>
      <c r="L116" s="19" t="str">
        <f t="shared" si="4"/>
        <v>HornsbyU9 Black V ChatswoodU9 Gold</v>
      </c>
      <c r="M116" s="19">
        <f t="shared" si="5"/>
        <v>1</v>
      </c>
      <c r="N116" s="48" t="s">
        <v>370</v>
      </c>
      <c r="O116" s="49" t="str">
        <f t="shared" si="6"/>
        <v>HornsbyRound 8</v>
      </c>
      <c r="P116" s="49" t="str">
        <f t="shared" si="7"/>
        <v>ChatswoodRound 8</v>
      </c>
    </row>
    <row r="117" spans="1:16" ht="13.5" customHeight="1" x14ac:dyDescent="0.2">
      <c r="A117" s="43"/>
      <c r="B117" s="43" t="str">
        <f t="shared" si="23"/>
        <v>Round 8</v>
      </c>
      <c r="C117" s="44"/>
      <c r="D117" s="18" t="s">
        <v>28</v>
      </c>
      <c r="E117" s="19" t="s">
        <v>293</v>
      </c>
      <c r="F117" s="15" t="s">
        <v>18</v>
      </c>
      <c r="G117" s="19" t="s">
        <v>410</v>
      </c>
      <c r="H117" s="45" t="s">
        <v>273</v>
      </c>
      <c r="I117" s="46">
        <v>0.3888888888888889</v>
      </c>
      <c r="J117" s="47" t="str">
        <f t="shared" si="2"/>
        <v>Norths PiratesU9 Black</v>
      </c>
      <c r="K117" s="47" t="str">
        <f t="shared" si="3"/>
        <v>RosevilleU9 Cyclones</v>
      </c>
      <c r="L117" s="19" t="str">
        <f t="shared" si="4"/>
        <v>Norths PiratesU9 Black V RosevilleU9 Cyclones</v>
      </c>
      <c r="M117" s="19">
        <f t="shared" si="5"/>
        <v>1</v>
      </c>
      <c r="N117" s="48" t="s">
        <v>370</v>
      </c>
      <c r="O117" s="49" t="str">
        <f t="shared" si="6"/>
        <v>Norths PiratesRound 8</v>
      </c>
      <c r="P117" s="49" t="str">
        <f t="shared" si="7"/>
        <v>RosevilleRound 8</v>
      </c>
    </row>
    <row r="118" spans="1:16" ht="13.5" customHeight="1" x14ac:dyDescent="0.2">
      <c r="A118" s="43"/>
      <c r="B118" s="43" t="str">
        <f t="shared" si="23"/>
        <v>Round 8</v>
      </c>
      <c r="C118" s="44"/>
      <c r="D118" s="18" t="s">
        <v>28</v>
      </c>
      <c r="E118" s="19" t="s">
        <v>409</v>
      </c>
      <c r="F118" s="16" t="s">
        <v>24</v>
      </c>
      <c r="G118" s="19" t="s">
        <v>280</v>
      </c>
      <c r="H118" s="45" t="s">
        <v>291</v>
      </c>
      <c r="I118" s="46">
        <v>0.3888888888888889</v>
      </c>
      <c r="J118" s="47" t="str">
        <f t="shared" si="2"/>
        <v>Norths PiratesU9 Reds</v>
      </c>
      <c r="K118" s="47" t="str">
        <f t="shared" si="3"/>
        <v>Hunters HillU9 Crows</v>
      </c>
      <c r="L118" s="19" t="str">
        <f t="shared" si="4"/>
        <v>Norths PiratesU9 Reds V Hunters HillU9 Crows</v>
      </c>
      <c r="M118" s="19">
        <f t="shared" si="5"/>
        <v>1</v>
      </c>
      <c r="N118" s="48" t="s">
        <v>370</v>
      </c>
      <c r="O118" s="49" t="str">
        <f t="shared" si="6"/>
        <v>Norths PiratesRound 8</v>
      </c>
      <c r="P118" s="49" t="str">
        <f t="shared" si="7"/>
        <v>Hunters HillRound 8</v>
      </c>
    </row>
    <row r="119" spans="1:16" ht="13.5" customHeight="1" x14ac:dyDescent="0.2">
      <c r="A119" s="43"/>
      <c r="B119" s="43" t="str">
        <f t="shared" si="23"/>
        <v>Round 8</v>
      </c>
      <c r="C119" s="44"/>
      <c r="D119" s="18" t="s">
        <v>28</v>
      </c>
      <c r="E119" s="19" t="s">
        <v>279</v>
      </c>
      <c r="F119" s="16" t="s">
        <v>24</v>
      </c>
      <c r="G119" s="19" t="s">
        <v>278</v>
      </c>
      <c r="H119" s="45" t="s">
        <v>273</v>
      </c>
      <c r="I119" s="46">
        <v>0.4236111111111111</v>
      </c>
      <c r="J119" s="47" t="str">
        <f t="shared" si="2"/>
        <v>Norths PiratesU9 Gold</v>
      </c>
      <c r="K119" s="47" t="str">
        <f t="shared" si="3"/>
        <v>Hunters HillU9 Magpies</v>
      </c>
      <c r="L119" s="19" t="str">
        <f t="shared" si="4"/>
        <v>Norths PiratesU9 Gold V Hunters HillU9 Magpies</v>
      </c>
      <c r="M119" s="19">
        <f t="shared" si="5"/>
        <v>1</v>
      </c>
      <c r="N119" s="48" t="s">
        <v>370</v>
      </c>
      <c r="O119" s="49" t="str">
        <f t="shared" si="6"/>
        <v>Norths PiratesRound 8</v>
      </c>
      <c r="P119" s="49" t="str">
        <f t="shared" si="7"/>
        <v>Hunters HillRound 8</v>
      </c>
    </row>
    <row r="120" spans="1:16" ht="13.5" customHeight="1" x14ac:dyDescent="0.2">
      <c r="A120" s="43"/>
      <c r="B120" s="43" t="str">
        <f t="shared" si="23"/>
        <v>Round 8</v>
      </c>
      <c r="C120" s="44"/>
      <c r="D120" s="9" t="s">
        <v>26</v>
      </c>
      <c r="E120" s="19" t="s">
        <v>289</v>
      </c>
      <c r="F120" s="17" t="s">
        <v>22</v>
      </c>
      <c r="G120" s="19" t="s">
        <v>279</v>
      </c>
      <c r="H120" s="45" t="s">
        <v>521</v>
      </c>
      <c r="I120" s="46">
        <v>0.33333333333333331</v>
      </c>
      <c r="J120" s="47" t="str">
        <f t="shared" si="2"/>
        <v>MosmanU9 Stingrays</v>
      </c>
      <c r="K120" s="47" t="str">
        <f t="shared" si="3"/>
        <v>WahroongaU9 Gold</v>
      </c>
      <c r="L120" s="19" t="str">
        <f t="shared" si="4"/>
        <v>MosmanU9 Stingrays V WahroongaU9 Gold</v>
      </c>
      <c r="M120" s="19">
        <f t="shared" si="5"/>
        <v>1</v>
      </c>
      <c r="N120" s="48" t="s">
        <v>370</v>
      </c>
      <c r="O120" s="49" t="str">
        <f t="shared" si="6"/>
        <v>MosmanRound 8</v>
      </c>
      <c r="P120" s="49" t="str">
        <f t="shared" si="7"/>
        <v>WahroongaRound 8</v>
      </c>
    </row>
    <row r="121" spans="1:16" ht="13.5" customHeight="1" x14ac:dyDescent="0.2">
      <c r="A121" s="43"/>
      <c r="B121" s="43" t="str">
        <f t="shared" si="23"/>
        <v>Round 8</v>
      </c>
      <c r="C121" s="44"/>
      <c r="D121" s="9" t="s">
        <v>26</v>
      </c>
      <c r="E121" s="19" t="s">
        <v>285</v>
      </c>
      <c r="F121" s="17" t="s">
        <v>22</v>
      </c>
      <c r="G121" s="19" t="s">
        <v>290</v>
      </c>
      <c r="H121" s="45" t="s">
        <v>523</v>
      </c>
      <c r="I121" s="46">
        <v>0.33333333333333331</v>
      </c>
      <c r="J121" s="47" t="str">
        <f t="shared" si="2"/>
        <v>MosmanU9 Dolphins</v>
      </c>
      <c r="K121" s="47" t="str">
        <f t="shared" si="3"/>
        <v>WahroongaU9 Red</v>
      </c>
      <c r="L121" s="19" t="str">
        <f t="shared" si="4"/>
        <v>MosmanU9 Dolphins V WahroongaU9 Red</v>
      </c>
      <c r="M121" s="19">
        <f t="shared" si="5"/>
        <v>1</v>
      </c>
      <c r="N121" s="48" t="s">
        <v>370</v>
      </c>
      <c r="O121" s="49" t="str">
        <f t="shared" si="6"/>
        <v>MosmanRound 8</v>
      </c>
      <c r="P121" s="49" t="str">
        <f t="shared" si="7"/>
        <v>WahroongaRound 8</v>
      </c>
    </row>
    <row r="122" spans="1:16" ht="13.5" customHeight="1" x14ac:dyDescent="0.2">
      <c r="A122" s="43"/>
      <c r="B122" s="43" t="str">
        <f t="shared" si="23"/>
        <v>Round 8</v>
      </c>
      <c r="C122" s="44"/>
      <c r="D122" s="9" t="s">
        <v>26</v>
      </c>
      <c r="E122" s="19" t="s">
        <v>288</v>
      </c>
      <c r="F122" s="17" t="s">
        <v>22</v>
      </c>
      <c r="G122" s="19" t="s">
        <v>281</v>
      </c>
      <c r="H122" s="45" t="s">
        <v>521</v>
      </c>
      <c r="I122" s="46">
        <v>0.36805555555555558</v>
      </c>
      <c r="J122" s="47" t="str">
        <f t="shared" si="2"/>
        <v>MosmanU9 Sharks</v>
      </c>
      <c r="K122" s="47" t="str">
        <f t="shared" si="3"/>
        <v>WahroongaU9 Blue</v>
      </c>
      <c r="L122" s="19" t="str">
        <f t="shared" si="4"/>
        <v>MosmanU9 Sharks V WahroongaU9 Blue</v>
      </c>
      <c r="M122" s="19">
        <f t="shared" si="5"/>
        <v>1</v>
      </c>
      <c r="N122" s="48" t="s">
        <v>370</v>
      </c>
      <c r="O122" s="49" t="str">
        <f t="shared" si="6"/>
        <v>MosmanRound 8</v>
      </c>
      <c r="P122" s="49" t="str">
        <f t="shared" si="7"/>
        <v>WahroongaRound 8</v>
      </c>
    </row>
    <row r="123" spans="1:16" ht="13.5" customHeight="1" x14ac:dyDescent="0.2">
      <c r="A123" s="43"/>
      <c r="B123" s="43" t="str">
        <f t="shared" si="23"/>
        <v>Round 8</v>
      </c>
      <c r="C123" s="44"/>
      <c r="D123" s="9" t="s">
        <v>26</v>
      </c>
      <c r="E123" s="19" t="s">
        <v>282</v>
      </c>
      <c r="F123" s="16" t="s">
        <v>24</v>
      </c>
      <c r="G123" s="19" t="s">
        <v>518</v>
      </c>
      <c r="H123" s="45" t="s">
        <v>523</v>
      </c>
      <c r="I123" s="46">
        <v>0.36805555555555558</v>
      </c>
      <c r="J123" s="47" t="str">
        <f t="shared" si="2"/>
        <v>MosmanU9 Whales</v>
      </c>
      <c r="K123" s="47" t="str">
        <f t="shared" si="3"/>
        <v>Hunters HillU9 Wagtails</v>
      </c>
      <c r="L123" s="19" t="str">
        <f t="shared" si="4"/>
        <v>MosmanU9 Whales V Hunters HillU9 Wagtails</v>
      </c>
      <c r="M123" s="19">
        <f t="shared" si="5"/>
        <v>1</v>
      </c>
      <c r="N123" s="48" t="s">
        <v>370</v>
      </c>
      <c r="O123" s="49" t="str">
        <f t="shared" si="6"/>
        <v>MosmanRound 8</v>
      </c>
      <c r="P123" s="49" t="str">
        <f t="shared" si="7"/>
        <v>Hunters HillRound 8</v>
      </c>
    </row>
    <row r="124" spans="1:16" ht="13.5" customHeight="1" x14ac:dyDescent="0.2">
      <c r="A124" s="43"/>
      <c r="B124" s="43" t="str">
        <f t="shared" si="23"/>
        <v>Round 8</v>
      </c>
      <c r="C124" s="44">
        <v>43275</v>
      </c>
      <c r="D124" s="12" t="s">
        <v>12</v>
      </c>
      <c r="E124" s="19" t="s">
        <v>408</v>
      </c>
      <c r="F124" s="11" t="s">
        <v>14</v>
      </c>
      <c r="G124" s="19" t="s">
        <v>281</v>
      </c>
      <c r="H124" s="45" t="s">
        <v>330</v>
      </c>
      <c r="I124" s="46">
        <v>0.4513888888888889</v>
      </c>
      <c r="J124" s="47" t="str">
        <f t="shared" si="2"/>
        <v>KWPU9 blue</v>
      </c>
      <c r="K124" s="47" t="str">
        <f t="shared" si="3"/>
        <v>Lane CoveU9 Blue</v>
      </c>
      <c r="L124" s="19" t="str">
        <f t="shared" si="4"/>
        <v>KWPU9 blue V Lane CoveU9 Blue</v>
      </c>
      <c r="M124" s="19">
        <f t="shared" si="5"/>
        <v>1</v>
      </c>
      <c r="N124" s="47" t="s">
        <v>382</v>
      </c>
      <c r="O124" s="49" t="str">
        <f t="shared" si="6"/>
        <v>KWPRound 8</v>
      </c>
      <c r="P124" s="49" t="str">
        <f t="shared" si="7"/>
        <v>Lane CoveRound 8</v>
      </c>
    </row>
    <row r="125" spans="1:16" ht="13.5" customHeight="1" x14ac:dyDescent="0.2">
      <c r="A125" s="43"/>
      <c r="B125" s="43" t="str">
        <f t="shared" si="23"/>
        <v>Round 8</v>
      </c>
      <c r="C125" s="44"/>
      <c r="D125" s="12" t="s">
        <v>12</v>
      </c>
      <c r="E125" s="19" t="s">
        <v>279</v>
      </c>
      <c r="F125" s="17" t="s">
        <v>22</v>
      </c>
      <c r="G125" s="19" t="s">
        <v>301</v>
      </c>
      <c r="H125" s="45" t="s">
        <v>331</v>
      </c>
      <c r="I125" s="46">
        <v>0.41666666666666669</v>
      </c>
      <c r="J125" s="47" t="str">
        <f t="shared" si="2"/>
        <v>KWPU9 Gold</v>
      </c>
      <c r="K125" s="47" t="str">
        <f t="shared" si="3"/>
        <v>WahroongaU9 Green</v>
      </c>
      <c r="L125" s="19" t="str">
        <f t="shared" si="4"/>
        <v>KWPU9 Gold V WahroongaU9 Green</v>
      </c>
      <c r="M125" s="19">
        <f t="shared" si="5"/>
        <v>1</v>
      </c>
      <c r="N125" s="47" t="s">
        <v>382</v>
      </c>
      <c r="O125" s="49" t="str">
        <f t="shared" si="6"/>
        <v>KWPRound 8</v>
      </c>
      <c r="P125" s="49" t="str">
        <f t="shared" si="7"/>
        <v>WahroongaRound 8</v>
      </c>
    </row>
    <row r="126" spans="1:16" ht="13.5" customHeight="1" x14ac:dyDescent="0.2">
      <c r="A126" s="43"/>
      <c r="B126" s="43" t="str">
        <f t="shared" si="23"/>
        <v>Round 8</v>
      </c>
      <c r="C126" s="44" t="s">
        <v>380</v>
      </c>
      <c r="D126" s="13" t="s">
        <v>20</v>
      </c>
      <c r="E126" s="19" t="s">
        <v>407</v>
      </c>
      <c r="F126" s="13" t="s">
        <v>20</v>
      </c>
      <c r="G126" s="19" t="s">
        <v>380</v>
      </c>
      <c r="H126" s="45"/>
      <c r="I126" s="45"/>
      <c r="J126" s="47" t="str">
        <f t="shared" si="2"/>
        <v>St IvesU9 Blues</v>
      </c>
      <c r="K126" s="47" t="str">
        <f t="shared" si="3"/>
        <v>St IvesBye</v>
      </c>
      <c r="L126" s="19" t="str">
        <f t="shared" si="4"/>
        <v>St IvesU9 Blues V St IvesBye</v>
      </c>
      <c r="M126" s="19">
        <f t="shared" si="5"/>
        <v>1</v>
      </c>
      <c r="N126" s="47" t="s">
        <v>380</v>
      </c>
      <c r="O126" s="49" t="str">
        <f t="shared" si="6"/>
        <v>St IvesRound 8</v>
      </c>
      <c r="P126" s="49" t="str">
        <f t="shared" si="7"/>
        <v>St IvesRound 8</v>
      </c>
    </row>
    <row r="127" spans="1:16" ht="13.5" customHeight="1" x14ac:dyDescent="0.2">
      <c r="A127" s="43" t="s">
        <v>192</v>
      </c>
      <c r="B127" s="43" t="str">
        <f>A127</f>
        <v>Round 9</v>
      </c>
      <c r="C127" s="52">
        <v>43280</v>
      </c>
      <c r="D127" s="10" t="s">
        <v>10</v>
      </c>
      <c r="E127" s="19" t="s">
        <v>293</v>
      </c>
      <c r="F127" s="12" t="s">
        <v>12</v>
      </c>
      <c r="G127" s="19" t="s">
        <v>408</v>
      </c>
      <c r="H127" s="45" t="s">
        <v>549</v>
      </c>
      <c r="I127" s="46">
        <v>0.79861111111111116</v>
      </c>
      <c r="J127" s="47" t="str">
        <f t="shared" si="2"/>
        <v>HornsbyU9 Black</v>
      </c>
      <c r="K127" s="47" t="str">
        <f t="shared" si="3"/>
        <v>KWPU9 blue</v>
      </c>
      <c r="L127" s="19" t="str">
        <f t="shared" si="4"/>
        <v>HornsbyU9 Black V KWPU9 blue</v>
      </c>
      <c r="M127" s="19">
        <f t="shared" si="5"/>
        <v>1</v>
      </c>
      <c r="N127" s="47" t="s">
        <v>396</v>
      </c>
      <c r="O127" s="49" t="str">
        <f t="shared" si="6"/>
        <v>HornsbyRound 9</v>
      </c>
      <c r="P127" s="49" t="str">
        <f t="shared" si="7"/>
        <v>KWPRound 9</v>
      </c>
    </row>
    <row r="128" spans="1:16" ht="13.5" customHeight="1" x14ac:dyDescent="0.2">
      <c r="A128" s="43"/>
      <c r="B128" s="43" t="str">
        <f t="shared" ref="B128:B140" si="24">B127</f>
        <v>Round 9</v>
      </c>
      <c r="C128" s="44">
        <v>43281</v>
      </c>
      <c r="D128" s="11" t="s">
        <v>14</v>
      </c>
      <c r="E128" s="19" t="s">
        <v>279</v>
      </c>
      <c r="F128" s="17" t="s">
        <v>22</v>
      </c>
      <c r="G128" s="19" t="s">
        <v>301</v>
      </c>
      <c r="H128" s="45" t="s">
        <v>325</v>
      </c>
      <c r="I128" s="46">
        <v>0.3888888888888889</v>
      </c>
      <c r="J128" s="47" t="str">
        <f t="shared" si="2"/>
        <v>Lane CoveU9 Gold</v>
      </c>
      <c r="K128" s="47" t="str">
        <f t="shared" si="3"/>
        <v>WahroongaU9 Green</v>
      </c>
      <c r="L128" s="19" t="str">
        <f t="shared" si="4"/>
        <v>Lane CoveU9 Gold V WahroongaU9 Green</v>
      </c>
      <c r="M128" s="19">
        <f t="shared" si="5"/>
        <v>1</v>
      </c>
      <c r="N128" s="48" t="s">
        <v>370</v>
      </c>
      <c r="O128" s="49" t="str">
        <f t="shared" si="6"/>
        <v>Lane CoveRound 9</v>
      </c>
      <c r="P128" s="49" t="str">
        <f t="shared" si="7"/>
        <v>WahroongaRound 9</v>
      </c>
    </row>
    <row r="129" spans="1:16" ht="13.5" customHeight="1" x14ac:dyDescent="0.2">
      <c r="A129" s="43"/>
      <c r="B129" s="43" t="str">
        <f t="shared" si="24"/>
        <v>Round 9</v>
      </c>
      <c r="C129" s="44"/>
      <c r="D129" s="11" t="s">
        <v>14</v>
      </c>
      <c r="E129" s="19" t="s">
        <v>281</v>
      </c>
      <c r="F129" s="14" t="s">
        <v>16</v>
      </c>
      <c r="G129" s="19" t="s">
        <v>283</v>
      </c>
      <c r="H129" s="45" t="s">
        <v>326</v>
      </c>
      <c r="I129" s="46">
        <v>0.3888888888888889</v>
      </c>
      <c r="J129" s="47" t="str">
        <f t="shared" si="2"/>
        <v>Lane CoveU9 Blue</v>
      </c>
      <c r="K129" s="47" t="str">
        <f t="shared" si="3"/>
        <v>LindfieldU9 Stags</v>
      </c>
      <c r="L129" s="19" t="str">
        <f t="shared" si="4"/>
        <v>Lane CoveU9 Blue V LindfieldU9 Stags</v>
      </c>
      <c r="M129" s="19">
        <f t="shared" si="5"/>
        <v>1</v>
      </c>
      <c r="N129" s="48" t="s">
        <v>370</v>
      </c>
      <c r="O129" s="49" t="str">
        <f t="shared" si="6"/>
        <v>Lane CoveRound 9</v>
      </c>
      <c r="P129" s="49" t="str">
        <f t="shared" si="7"/>
        <v>LindfieldRound 9</v>
      </c>
    </row>
    <row r="130" spans="1:16" ht="13.5" customHeight="1" x14ac:dyDescent="0.2">
      <c r="A130" s="43"/>
      <c r="B130" s="43" t="str">
        <f t="shared" si="24"/>
        <v>Round 9</v>
      </c>
      <c r="C130" s="44"/>
      <c r="D130" s="11" t="s">
        <v>14</v>
      </c>
      <c r="E130" s="22" t="s">
        <v>515</v>
      </c>
      <c r="F130" s="17" t="s">
        <v>22</v>
      </c>
      <c r="G130" s="19" t="s">
        <v>279</v>
      </c>
      <c r="H130" s="45" t="s">
        <v>325</v>
      </c>
      <c r="I130" s="46">
        <v>0.4236111111111111</v>
      </c>
      <c r="J130" s="47" t="str">
        <f t="shared" si="2"/>
        <v>Lane CoveU9 White</v>
      </c>
      <c r="K130" s="47" t="str">
        <f t="shared" si="3"/>
        <v>WahroongaU9 Gold</v>
      </c>
      <c r="L130" s="19" t="str">
        <f t="shared" si="4"/>
        <v>Lane CoveU9 White V WahroongaU9 Gold</v>
      </c>
      <c r="M130" s="19">
        <f t="shared" si="5"/>
        <v>1</v>
      </c>
      <c r="N130" s="48" t="s">
        <v>370</v>
      </c>
      <c r="O130" s="49" t="str">
        <f t="shared" si="6"/>
        <v>Lane CoveRound 9</v>
      </c>
      <c r="P130" s="49" t="str">
        <f t="shared" si="7"/>
        <v>WahroongaRound 9</v>
      </c>
    </row>
    <row r="131" spans="1:16" ht="13.5" customHeight="1" x14ac:dyDescent="0.2">
      <c r="A131" s="43"/>
      <c r="B131" s="43" t="str">
        <f t="shared" si="24"/>
        <v>Round 9</v>
      </c>
      <c r="C131" s="44"/>
      <c r="D131" s="7" t="s">
        <v>8</v>
      </c>
      <c r="E131" s="19" t="s">
        <v>279</v>
      </c>
      <c r="F131" s="17" t="s">
        <v>22</v>
      </c>
      <c r="G131" s="19" t="s">
        <v>290</v>
      </c>
      <c r="H131" s="45" t="s">
        <v>299</v>
      </c>
      <c r="I131" s="46">
        <v>0.4513888888888889</v>
      </c>
      <c r="J131" s="47" t="str">
        <f t="shared" si="2"/>
        <v>ChatswoodU9 Gold</v>
      </c>
      <c r="K131" s="47" t="str">
        <f t="shared" si="3"/>
        <v>WahroongaU9 Red</v>
      </c>
      <c r="L131" s="19" t="str">
        <f t="shared" si="4"/>
        <v>ChatswoodU9 Gold V WahroongaU9 Red</v>
      </c>
      <c r="M131" s="19">
        <f t="shared" si="5"/>
        <v>1</v>
      </c>
      <c r="N131" s="48" t="s">
        <v>370</v>
      </c>
      <c r="O131" s="49" t="str">
        <f t="shared" si="6"/>
        <v>ChatswoodRound 9</v>
      </c>
      <c r="P131" s="49" t="str">
        <f t="shared" si="7"/>
        <v>WahroongaRound 9</v>
      </c>
    </row>
    <row r="132" spans="1:16" ht="13.5" customHeight="1" x14ac:dyDescent="0.2">
      <c r="A132" s="43"/>
      <c r="B132" s="43" t="str">
        <f t="shared" si="24"/>
        <v>Round 9</v>
      </c>
      <c r="C132" s="44"/>
      <c r="D132" s="7" t="s">
        <v>8</v>
      </c>
      <c r="E132" s="19" t="s">
        <v>301</v>
      </c>
      <c r="F132" s="17" t="s">
        <v>22</v>
      </c>
      <c r="G132" s="19" t="s">
        <v>281</v>
      </c>
      <c r="H132" s="45" t="s">
        <v>300</v>
      </c>
      <c r="I132" s="46">
        <v>0.41666666666666669</v>
      </c>
      <c r="J132" s="47" t="str">
        <f t="shared" si="2"/>
        <v>ChatswoodU9 Green</v>
      </c>
      <c r="K132" s="47" t="str">
        <f t="shared" si="3"/>
        <v>WahroongaU9 Blue</v>
      </c>
      <c r="L132" s="19" t="str">
        <f t="shared" si="4"/>
        <v>ChatswoodU9 Green V WahroongaU9 Blue</v>
      </c>
      <c r="M132" s="19">
        <f t="shared" si="5"/>
        <v>1</v>
      </c>
      <c r="N132" s="48" t="s">
        <v>370</v>
      </c>
      <c r="O132" s="49" t="str">
        <f t="shared" si="6"/>
        <v>ChatswoodRound 9</v>
      </c>
      <c r="P132" s="49" t="str">
        <f t="shared" si="7"/>
        <v>WahroongaRound 9</v>
      </c>
    </row>
    <row r="133" spans="1:16" ht="13.5" customHeight="1" x14ac:dyDescent="0.2">
      <c r="A133" s="43"/>
      <c r="B133" s="43" t="str">
        <f t="shared" si="24"/>
        <v>Round 9</v>
      </c>
      <c r="C133" s="44"/>
      <c r="D133" s="15" t="s">
        <v>18</v>
      </c>
      <c r="E133" s="19" t="s">
        <v>410</v>
      </c>
      <c r="F133" s="14" t="s">
        <v>16</v>
      </c>
      <c r="G133" s="22" t="s">
        <v>516</v>
      </c>
      <c r="H133" s="45" t="s">
        <v>342</v>
      </c>
      <c r="I133" s="46">
        <v>0.3611111111111111</v>
      </c>
      <c r="J133" s="47" t="str">
        <f t="shared" si="2"/>
        <v>RosevilleU9 Cyclones</v>
      </c>
      <c r="K133" s="47" t="str">
        <f t="shared" si="3"/>
        <v>LindfieldU9 Elks</v>
      </c>
      <c r="L133" s="19" t="str">
        <f t="shared" si="4"/>
        <v>RosevilleU9 Cyclones V LindfieldU9 Elks</v>
      </c>
      <c r="M133" s="19">
        <f t="shared" si="5"/>
        <v>1</v>
      </c>
      <c r="N133" s="48" t="s">
        <v>370</v>
      </c>
      <c r="O133" s="49" t="str">
        <f t="shared" si="6"/>
        <v>RosevilleRound 9</v>
      </c>
      <c r="P133" s="49" t="str">
        <f t="shared" si="7"/>
        <v>LindfieldRound 9</v>
      </c>
    </row>
    <row r="134" spans="1:16" ht="13.5" customHeight="1" x14ac:dyDescent="0.2">
      <c r="A134" s="43"/>
      <c r="B134" s="43" t="str">
        <f t="shared" si="24"/>
        <v>Round 9</v>
      </c>
      <c r="C134" s="44"/>
      <c r="D134" s="16" t="s">
        <v>24</v>
      </c>
      <c r="E134" s="19" t="s">
        <v>517</v>
      </c>
      <c r="F134" s="18" t="s">
        <v>28</v>
      </c>
      <c r="G134" s="19" t="s">
        <v>293</v>
      </c>
      <c r="H134" s="45" t="s">
        <v>257</v>
      </c>
      <c r="I134" s="46">
        <v>0.3888888888888889</v>
      </c>
      <c r="J134" s="47" t="str">
        <f t="shared" si="2"/>
        <v>Hunters HillU9 Cockatoos</v>
      </c>
      <c r="K134" s="47" t="str">
        <f t="shared" si="3"/>
        <v>Norths PiratesU9 Black</v>
      </c>
      <c r="L134" s="19" t="str">
        <f t="shared" si="4"/>
        <v>Hunters HillU9 Cockatoos V Norths PiratesU9 Black</v>
      </c>
      <c r="M134" s="19">
        <f t="shared" si="5"/>
        <v>1</v>
      </c>
      <c r="N134" s="48" t="s">
        <v>370</v>
      </c>
      <c r="O134" s="49" t="str">
        <f t="shared" si="6"/>
        <v>Hunters HillRound 9</v>
      </c>
      <c r="P134" s="49" t="str">
        <f t="shared" si="7"/>
        <v>Norths PiratesRound 9</v>
      </c>
    </row>
    <row r="135" spans="1:16" ht="13.5" customHeight="1" x14ac:dyDescent="0.2">
      <c r="A135" s="43"/>
      <c r="B135" s="43" t="str">
        <f t="shared" si="24"/>
        <v>Round 9</v>
      </c>
      <c r="C135" s="44"/>
      <c r="D135" s="16" t="s">
        <v>24</v>
      </c>
      <c r="E135" s="19" t="s">
        <v>278</v>
      </c>
      <c r="F135" s="18" t="s">
        <v>28</v>
      </c>
      <c r="G135" s="19" t="s">
        <v>279</v>
      </c>
      <c r="H135" s="45" t="s">
        <v>260</v>
      </c>
      <c r="I135" s="46">
        <v>0.3888888888888889</v>
      </c>
      <c r="J135" s="47" t="str">
        <f t="shared" si="2"/>
        <v>Hunters HillU9 Magpies</v>
      </c>
      <c r="K135" s="47" t="str">
        <f t="shared" si="3"/>
        <v>Norths PiratesU9 Gold</v>
      </c>
      <c r="L135" s="19" t="str">
        <f t="shared" si="4"/>
        <v>Hunters HillU9 Magpies V Norths PiratesU9 Gold</v>
      </c>
      <c r="M135" s="19">
        <f t="shared" si="5"/>
        <v>1</v>
      </c>
      <c r="N135" s="48" t="s">
        <v>370</v>
      </c>
      <c r="O135" s="49" t="str">
        <f t="shared" si="6"/>
        <v>Hunters HillRound 9</v>
      </c>
      <c r="P135" s="49" t="str">
        <f t="shared" si="7"/>
        <v>Norths PiratesRound 9</v>
      </c>
    </row>
    <row r="136" spans="1:16" ht="13.5" customHeight="1" x14ac:dyDescent="0.2">
      <c r="A136" s="43"/>
      <c r="B136" s="43" t="str">
        <f t="shared" si="24"/>
        <v>Round 9</v>
      </c>
      <c r="C136" s="44"/>
      <c r="D136" s="16" t="s">
        <v>24</v>
      </c>
      <c r="E136" s="19" t="s">
        <v>280</v>
      </c>
      <c r="F136" s="18" t="s">
        <v>28</v>
      </c>
      <c r="G136" s="19" t="s">
        <v>409</v>
      </c>
      <c r="H136" s="45" t="s">
        <v>506</v>
      </c>
      <c r="I136" s="46">
        <v>0.3888888888888889</v>
      </c>
      <c r="J136" s="47" t="str">
        <f t="shared" si="2"/>
        <v>Hunters HillU9 Crows</v>
      </c>
      <c r="K136" s="47" t="str">
        <f t="shared" si="3"/>
        <v>Norths PiratesU9 Reds</v>
      </c>
      <c r="L136" s="19" t="str">
        <f t="shared" si="4"/>
        <v>Hunters HillU9 Crows V Norths PiratesU9 Reds</v>
      </c>
      <c r="M136" s="19">
        <f t="shared" si="5"/>
        <v>1</v>
      </c>
      <c r="N136" s="48" t="s">
        <v>370</v>
      </c>
      <c r="O136" s="49" t="str">
        <f t="shared" si="6"/>
        <v>Hunters HillRound 9</v>
      </c>
      <c r="P136" s="49" t="str">
        <f t="shared" si="7"/>
        <v>Norths PiratesRound 9</v>
      </c>
    </row>
    <row r="137" spans="1:16" ht="13.5" customHeight="1" x14ac:dyDescent="0.2">
      <c r="A137" s="43"/>
      <c r="B137" s="43" t="str">
        <f t="shared" si="24"/>
        <v>Round 9</v>
      </c>
      <c r="C137" s="44"/>
      <c r="D137" s="16" t="s">
        <v>24</v>
      </c>
      <c r="E137" s="19" t="s">
        <v>518</v>
      </c>
      <c r="F137" s="9" t="s">
        <v>26</v>
      </c>
      <c r="G137" s="19" t="s">
        <v>289</v>
      </c>
      <c r="H137" s="45" t="s">
        <v>507</v>
      </c>
      <c r="I137" s="46">
        <v>0.3888888888888889</v>
      </c>
      <c r="J137" s="47" t="str">
        <f t="shared" si="2"/>
        <v>Hunters HillU9 Wagtails</v>
      </c>
      <c r="K137" s="47" t="str">
        <f t="shared" si="3"/>
        <v>MosmanU9 Stingrays</v>
      </c>
      <c r="L137" s="19" t="str">
        <f t="shared" si="4"/>
        <v>Hunters HillU9 Wagtails V MosmanU9 Stingrays</v>
      </c>
      <c r="M137" s="19">
        <f t="shared" si="5"/>
        <v>1</v>
      </c>
      <c r="N137" s="48" t="s">
        <v>370</v>
      </c>
      <c r="O137" s="49" t="str">
        <f t="shared" si="6"/>
        <v>Hunters HillRound 9</v>
      </c>
      <c r="P137" s="49" t="str">
        <f t="shared" si="7"/>
        <v>MosmanRound 9</v>
      </c>
    </row>
    <row r="138" spans="1:16" ht="13.5" customHeight="1" x14ac:dyDescent="0.2">
      <c r="A138" s="43"/>
      <c r="B138" s="43" t="str">
        <f t="shared" si="24"/>
        <v>Round 9</v>
      </c>
      <c r="C138" s="44"/>
      <c r="D138" s="13" t="s">
        <v>20</v>
      </c>
      <c r="E138" s="19" t="s">
        <v>407</v>
      </c>
      <c r="F138" s="9" t="s">
        <v>26</v>
      </c>
      <c r="G138" s="19" t="s">
        <v>285</v>
      </c>
      <c r="H138" s="45" t="s">
        <v>338</v>
      </c>
      <c r="I138" s="46">
        <v>0.3611111111111111</v>
      </c>
      <c r="J138" s="47" t="str">
        <f t="shared" si="2"/>
        <v>St IvesU9 Blues</v>
      </c>
      <c r="K138" s="47" t="str">
        <f t="shared" si="3"/>
        <v>MosmanU9 Dolphins</v>
      </c>
      <c r="L138" s="19" t="str">
        <f t="shared" si="4"/>
        <v>St IvesU9 Blues V MosmanU9 Dolphins</v>
      </c>
      <c r="M138" s="19">
        <f t="shared" si="5"/>
        <v>1</v>
      </c>
      <c r="N138" s="48" t="s">
        <v>370</v>
      </c>
      <c r="O138" s="49" t="str">
        <f t="shared" si="6"/>
        <v>St IvesRound 9</v>
      </c>
      <c r="P138" s="49" t="str">
        <f t="shared" si="7"/>
        <v>MosmanRound 9</v>
      </c>
    </row>
    <row r="139" spans="1:16" ht="13.5" customHeight="1" x14ac:dyDescent="0.2">
      <c r="A139" s="43"/>
      <c r="B139" s="43" t="str">
        <f t="shared" si="24"/>
        <v>Round 9</v>
      </c>
      <c r="C139" s="44">
        <v>43282</v>
      </c>
      <c r="D139" s="12" t="s">
        <v>12</v>
      </c>
      <c r="E139" s="19" t="s">
        <v>279</v>
      </c>
      <c r="F139" s="9" t="s">
        <v>26</v>
      </c>
      <c r="G139" s="19" t="s">
        <v>288</v>
      </c>
      <c r="H139" s="45" t="s">
        <v>331</v>
      </c>
      <c r="I139" s="46">
        <v>0.3888888888888889</v>
      </c>
      <c r="J139" s="47" t="str">
        <f t="shared" si="2"/>
        <v>KWPU9 Gold</v>
      </c>
      <c r="K139" s="47" t="str">
        <f t="shared" si="3"/>
        <v>MosmanU9 Sharks</v>
      </c>
      <c r="L139" s="19" t="str">
        <f t="shared" si="4"/>
        <v>KWPU9 Gold V MosmanU9 Sharks</v>
      </c>
      <c r="M139" s="19">
        <f t="shared" si="5"/>
        <v>1</v>
      </c>
      <c r="N139" s="47" t="s">
        <v>382</v>
      </c>
      <c r="O139" s="49" t="str">
        <f t="shared" si="6"/>
        <v>KWPRound 9</v>
      </c>
      <c r="P139" s="49" t="str">
        <f t="shared" si="7"/>
        <v>MosmanRound 9</v>
      </c>
    </row>
    <row r="140" spans="1:16" ht="13.5" customHeight="1" x14ac:dyDescent="0.2">
      <c r="A140" s="43"/>
      <c r="B140" s="43" t="str">
        <f t="shared" si="24"/>
        <v>Round 9</v>
      </c>
      <c r="C140" s="44" t="s">
        <v>380</v>
      </c>
      <c r="D140" s="9" t="s">
        <v>26</v>
      </c>
      <c r="E140" s="19" t="s">
        <v>282</v>
      </c>
      <c r="F140" s="9" t="s">
        <v>26</v>
      </c>
      <c r="G140" s="19" t="s">
        <v>380</v>
      </c>
      <c r="H140" s="45"/>
      <c r="I140" s="45"/>
      <c r="J140" s="47" t="str">
        <f t="shared" si="2"/>
        <v>MosmanU9 Whales</v>
      </c>
      <c r="K140" s="47" t="str">
        <f t="shared" si="3"/>
        <v>MosmanBye</v>
      </c>
      <c r="L140" s="19" t="str">
        <f t="shared" si="4"/>
        <v>MosmanU9 Whales V MosmanBye</v>
      </c>
      <c r="M140" s="19">
        <f t="shared" si="5"/>
        <v>1</v>
      </c>
      <c r="N140" s="47" t="s">
        <v>380</v>
      </c>
      <c r="O140" s="49" t="str">
        <f t="shared" si="6"/>
        <v>MosmanRound 9</v>
      </c>
      <c r="P140" s="49" t="str">
        <f t="shared" si="7"/>
        <v>MosmanRound 9</v>
      </c>
    </row>
    <row r="141" spans="1:16" ht="13.5" customHeight="1" x14ac:dyDescent="0.2">
      <c r="A141" s="43" t="s">
        <v>204</v>
      </c>
      <c r="B141" s="43" t="str">
        <f>A141</f>
        <v>Round 10</v>
      </c>
      <c r="C141" s="44">
        <v>43309</v>
      </c>
      <c r="D141" s="17" t="s">
        <v>22</v>
      </c>
      <c r="E141" s="19" t="s">
        <v>301</v>
      </c>
      <c r="F141" s="11" t="s">
        <v>14</v>
      </c>
      <c r="G141" s="19" t="s">
        <v>515</v>
      </c>
      <c r="H141" s="45" t="s">
        <v>332</v>
      </c>
      <c r="I141" s="46">
        <v>0.41666666666666669</v>
      </c>
      <c r="J141" s="47" t="str">
        <f t="shared" si="2"/>
        <v>WahroongaU9 Green</v>
      </c>
      <c r="K141" s="47" t="str">
        <f t="shared" si="3"/>
        <v>Lane CoveU9 White</v>
      </c>
      <c r="L141" s="19" t="str">
        <f t="shared" si="4"/>
        <v>WahroongaU9 Green V Lane CoveU9 White</v>
      </c>
      <c r="M141" s="19">
        <f t="shared" si="5"/>
        <v>1</v>
      </c>
      <c r="N141" s="48" t="s">
        <v>370</v>
      </c>
      <c r="O141" s="49" t="str">
        <f t="shared" si="6"/>
        <v>WahroongaRound 10</v>
      </c>
      <c r="P141" s="49" t="str">
        <f t="shared" si="7"/>
        <v>Lane CoveRound 10</v>
      </c>
    </row>
    <row r="142" spans="1:16" ht="13.5" customHeight="1" x14ac:dyDescent="0.2">
      <c r="A142" s="43"/>
      <c r="B142" s="43" t="str">
        <f t="shared" ref="B142:B154" si="25">B141</f>
        <v>Round 10</v>
      </c>
      <c r="C142" s="44"/>
      <c r="D142" s="17" t="s">
        <v>22</v>
      </c>
      <c r="E142" s="19" t="s">
        <v>279</v>
      </c>
      <c r="F142" s="7" t="s">
        <v>8</v>
      </c>
      <c r="G142" s="19" t="s">
        <v>279</v>
      </c>
      <c r="H142" s="45" t="s">
        <v>333</v>
      </c>
      <c r="I142" s="46">
        <v>0.41666666666666669</v>
      </c>
      <c r="J142" s="47" t="str">
        <f t="shared" si="2"/>
        <v>WahroongaU9 Gold</v>
      </c>
      <c r="K142" s="47" t="str">
        <f t="shared" si="3"/>
        <v>ChatswoodU9 Gold</v>
      </c>
      <c r="L142" s="19" t="str">
        <f t="shared" si="4"/>
        <v>WahroongaU9 Gold V ChatswoodU9 Gold</v>
      </c>
      <c r="M142" s="19">
        <f t="shared" si="5"/>
        <v>1</v>
      </c>
      <c r="N142" s="48" t="s">
        <v>370</v>
      </c>
      <c r="O142" s="49" t="str">
        <f t="shared" si="6"/>
        <v>WahroongaRound 10</v>
      </c>
      <c r="P142" s="49" t="str">
        <f t="shared" si="7"/>
        <v>ChatswoodRound 10</v>
      </c>
    </row>
    <row r="143" spans="1:16" ht="13.5" customHeight="1" x14ac:dyDescent="0.2">
      <c r="A143" s="43"/>
      <c r="B143" s="43" t="str">
        <f t="shared" si="25"/>
        <v>Round 10</v>
      </c>
      <c r="C143" s="44"/>
      <c r="D143" s="17" t="s">
        <v>22</v>
      </c>
      <c r="E143" s="19" t="s">
        <v>290</v>
      </c>
      <c r="F143" s="7" t="s">
        <v>8</v>
      </c>
      <c r="G143" s="19" t="s">
        <v>301</v>
      </c>
      <c r="H143" s="45" t="s">
        <v>328</v>
      </c>
      <c r="I143" s="46">
        <v>0.44444444444444442</v>
      </c>
      <c r="J143" s="47" t="str">
        <f t="shared" si="2"/>
        <v>WahroongaU9 Red</v>
      </c>
      <c r="K143" s="47" t="str">
        <f t="shared" si="3"/>
        <v>ChatswoodU9 Green</v>
      </c>
      <c r="L143" s="19" t="str">
        <f t="shared" si="4"/>
        <v>WahroongaU9 Red V ChatswoodU9 Green</v>
      </c>
      <c r="M143" s="19">
        <f t="shared" si="5"/>
        <v>1</v>
      </c>
      <c r="N143" s="48" t="s">
        <v>370</v>
      </c>
      <c r="O143" s="49" t="str">
        <f t="shared" si="6"/>
        <v>WahroongaRound 10</v>
      </c>
      <c r="P143" s="49" t="str">
        <f t="shared" si="7"/>
        <v>ChatswoodRound 10</v>
      </c>
    </row>
    <row r="144" spans="1:16" ht="13.5" customHeight="1" x14ac:dyDescent="0.2">
      <c r="A144" s="43"/>
      <c r="B144" s="43" t="str">
        <f t="shared" si="25"/>
        <v>Round 10</v>
      </c>
      <c r="C144" s="44"/>
      <c r="D144" s="14" t="s">
        <v>16</v>
      </c>
      <c r="E144" s="19" t="s">
        <v>283</v>
      </c>
      <c r="F144" s="17" t="s">
        <v>22</v>
      </c>
      <c r="G144" s="19" t="s">
        <v>281</v>
      </c>
      <c r="H144" s="45" t="s">
        <v>344</v>
      </c>
      <c r="I144" s="46">
        <v>0.3888888888888889</v>
      </c>
      <c r="J144" s="47" t="str">
        <f t="shared" si="2"/>
        <v>LindfieldU9 Stags</v>
      </c>
      <c r="K144" s="47" t="str">
        <f t="shared" si="3"/>
        <v>WahroongaU9 Blue</v>
      </c>
      <c r="L144" s="19" t="str">
        <f t="shared" si="4"/>
        <v>LindfieldU9 Stags V WahroongaU9 Blue</v>
      </c>
      <c r="M144" s="19">
        <f t="shared" si="5"/>
        <v>1</v>
      </c>
      <c r="N144" s="48" t="s">
        <v>370</v>
      </c>
      <c r="O144" s="49" t="str">
        <f t="shared" si="6"/>
        <v>LindfieldRound 10</v>
      </c>
      <c r="P144" s="49" t="str">
        <f t="shared" si="7"/>
        <v>WahroongaRound 10</v>
      </c>
    </row>
    <row r="145" spans="1:16" ht="13.5" customHeight="1" x14ac:dyDescent="0.2">
      <c r="A145" s="43"/>
      <c r="B145" s="43" t="str">
        <f t="shared" si="25"/>
        <v>Round 10</v>
      </c>
      <c r="C145" s="44"/>
      <c r="D145" s="14" t="s">
        <v>16</v>
      </c>
      <c r="E145" s="22" t="s">
        <v>516</v>
      </c>
      <c r="F145" s="9" t="s">
        <v>26</v>
      </c>
      <c r="G145" s="19" t="s">
        <v>289</v>
      </c>
      <c r="H145" s="45" t="s">
        <v>343</v>
      </c>
      <c r="I145" s="46">
        <v>0.3888888888888889</v>
      </c>
      <c r="J145" s="47" t="str">
        <f t="shared" si="2"/>
        <v>LindfieldU9 Elks</v>
      </c>
      <c r="K145" s="47" t="str">
        <f t="shared" si="3"/>
        <v>MosmanU9 Stingrays</v>
      </c>
      <c r="L145" s="19" t="str">
        <f t="shared" si="4"/>
        <v>LindfieldU9 Elks V MosmanU9 Stingrays</v>
      </c>
      <c r="M145" s="19">
        <f t="shared" si="5"/>
        <v>1</v>
      </c>
      <c r="N145" s="48" t="s">
        <v>370</v>
      </c>
      <c r="O145" s="49" t="str">
        <f t="shared" si="6"/>
        <v>LindfieldRound 10</v>
      </c>
      <c r="P145" s="49" t="str">
        <f t="shared" si="7"/>
        <v>MosmanRound 10</v>
      </c>
    </row>
    <row r="146" spans="1:16" ht="13.5" customHeight="1" x14ac:dyDescent="0.2">
      <c r="A146" s="43"/>
      <c r="B146" s="43" t="str">
        <f t="shared" si="25"/>
        <v>Round 10</v>
      </c>
      <c r="C146" s="44"/>
      <c r="D146" s="13" t="s">
        <v>20</v>
      </c>
      <c r="E146" s="19" t="s">
        <v>407</v>
      </c>
      <c r="F146" s="10" t="s">
        <v>10</v>
      </c>
      <c r="G146" s="19" t="s">
        <v>293</v>
      </c>
      <c r="H146" s="45" t="s">
        <v>338</v>
      </c>
      <c r="I146" s="46">
        <v>0.3611111111111111</v>
      </c>
      <c r="J146" s="47" t="str">
        <f t="shared" si="2"/>
        <v>St IvesU9 Blues</v>
      </c>
      <c r="K146" s="47" t="str">
        <f t="shared" si="3"/>
        <v>HornsbyU9 Black</v>
      </c>
      <c r="L146" s="19" t="str">
        <f t="shared" si="4"/>
        <v>St IvesU9 Blues V HornsbyU9 Black</v>
      </c>
      <c r="M146" s="19">
        <f t="shared" si="5"/>
        <v>2</v>
      </c>
      <c r="N146" s="48" t="s">
        <v>370</v>
      </c>
      <c r="O146" s="49" t="str">
        <f t="shared" si="6"/>
        <v>St IvesRound 10</v>
      </c>
      <c r="P146" s="49" t="str">
        <f t="shared" si="7"/>
        <v>HornsbyRound 10</v>
      </c>
    </row>
    <row r="147" spans="1:16" ht="13.5" customHeight="1" x14ac:dyDescent="0.2">
      <c r="A147" s="43"/>
      <c r="B147" s="43" t="str">
        <f t="shared" si="25"/>
        <v>Round 10</v>
      </c>
      <c r="C147" s="44"/>
      <c r="D147" s="18" t="s">
        <v>28</v>
      </c>
      <c r="E147" s="19" t="s">
        <v>409</v>
      </c>
      <c r="F147" s="9" t="s">
        <v>26</v>
      </c>
      <c r="G147" s="19" t="s">
        <v>288</v>
      </c>
      <c r="H147" s="45" t="s">
        <v>273</v>
      </c>
      <c r="I147" s="46">
        <v>0.41666666666666669</v>
      </c>
      <c r="J147" s="47" t="str">
        <f t="shared" si="2"/>
        <v>Norths PiratesU9 Reds</v>
      </c>
      <c r="K147" s="47" t="str">
        <f t="shared" si="3"/>
        <v>MosmanU9 Sharks</v>
      </c>
      <c r="L147" s="19" t="str">
        <f t="shared" si="4"/>
        <v>Norths PiratesU9 Reds V MosmanU9 Sharks</v>
      </c>
      <c r="M147" s="19">
        <f t="shared" si="5"/>
        <v>1</v>
      </c>
      <c r="N147" s="48" t="s">
        <v>370</v>
      </c>
      <c r="O147" s="49" t="str">
        <f t="shared" si="6"/>
        <v>Norths PiratesRound 10</v>
      </c>
      <c r="P147" s="49" t="str">
        <f t="shared" si="7"/>
        <v>MosmanRound 10</v>
      </c>
    </row>
    <row r="148" spans="1:16" ht="13.5" customHeight="1" x14ac:dyDescent="0.2">
      <c r="A148" s="43"/>
      <c r="B148" s="43" t="str">
        <f t="shared" si="25"/>
        <v>Round 10</v>
      </c>
      <c r="C148" s="44"/>
      <c r="D148" s="18" t="s">
        <v>28</v>
      </c>
      <c r="E148" s="19" t="s">
        <v>293</v>
      </c>
      <c r="F148" s="9" t="s">
        <v>26</v>
      </c>
      <c r="G148" s="19" t="s">
        <v>282</v>
      </c>
      <c r="H148" s="45" t="s">
        <v>291</v>
      </c>
      <c r="I148" s="46">
        <v>0.3888888888888889</v>
      </c>
      <c r="J148" s="47" t="str">
        <f t="shared" si="2"/>
        <v>Norths PiratesU9 Black</v>
      </c>
      <c r="K148" s="47" t="str">
        <f t="shared" si="3"/>
        <v>MosmanU9 Whales</v>
      </c>
      <c r="L148" s="19" t="str">
        <f t="shared" si="4"/>
        <v>Norths PiratesU9 Black V MosmanU9 Whales</v>
      </c>
      <c r="M148" s="19">
        <f t="shared" si="5"/>
        <v>1</v>
      </c>
      <c r="N148" s="48" t="s">
        <v>370</v>
      </c>
      <c r="O148" s="49" t="str">
        <f t="shared" si="6"/>
        <v>Norths PiratesRound 10</v>
      </c>
      <c r="P148" s="49" t="str">
        <f t="shared" si="7"/>
        <v>MosmanRound 10</v>
      </c>
    </row>
    <row r="149" spans="1:16" ht="13.5" customHeight="1" x14ac:dyDescent="0.2">
      <c r="A149" s="43"/>
      <c r="B149" s="43" t="str">
        <f t="shared" si="25"/>
        <v>Round 10</v>
      </c>
      <c r="C149" s="44"/>
      <c r="D149" s="18" t="s">
        <v>28</v>
      </c>
      <c r="E149" s="19" t="s">
        <v>279</v>
      </c>
      <c r="F149" s="11" t="s">
        <v>14</v>
      </c>
      <c r="G149" s="19" t="s">
        <v>281</v>
      </c>
      <c r="H149" s="45" t="s">
        <v>550</v>
      </c>
      <c r="I149" s="46">
        <v>0.4236111111111111</v>
      </c>
      <c r="J149" s="47" t="str">
        <f t="shared" si="2"/>
        <v>Norths PiratesU9 Gold</v>
      </c>
      <c r="K149" s="47" t="str">
        <f t="shared" si="3"/>
        <v>Lane CoveU9 Blue</v>
      </c>
      <c r="L149" s="19" t="str">
        <f t="shared" si="4"/>
        <v>Norths PiratesU9 Gold V Lane CoveU9 Blue</v>
      </c>
      <c r="M149" s="19">
        <f t="shared" si="5"/>
        <v>1</v>
      </c>
      <c r="N149" s="48" t="s">
        <v>370</v>
      </c>
      <c r="O149" s="49" t="str">
        <f t="shared" si="6"/>
        <v>Norths PiratesRound 10</v>
      </c>
      <c r="P149" s="49" t="str">
        <f t="shared" si="7"/>
        <v>Lane CoveRound 10</v>
      </c>
    </row>
    <row r="150" spans="1:16" ht="13.5" customHeight="1" x14ac:dyDescent="0.2">
      <c r="A150" s="43"/>
      <c r="B150" s="43" t="str">
        <f t="shared" si="25"/>
        <v>Round 10</v>
      </c>
      <c r="C150" s="44">
        <v>43310</v>
      </c>
      <c r="D150" s="16" t="s">
        <v>24</v>
      </c>
      <c r="E150" s="19" t="s">
        <v>517</v>
      </c>
      <c r="F150" s="9" t="s">
        <v>26</v>
      </c>
      <c r="G150" s="19" t="s">
        <v>285</v>
      </c>
      <c r="H150" s="45" t="s">
        <v>257</v>
      </c>
      <c r="I150" s="46">
        <v>0.3888888888888889</v>
      </c>
      <c r="J150" s="47" t="str">
        <f t="shared" si="2"/>
        <v>Hunters HillU9 Cockatoos</v>
      </c>
      <c r="K150" s="47" t="str">
        <f t="shared" si="3"/>
        <v>MosmanU9 Dolphins</v>
      </c>
      <c r="L150" s="19" t="str">
        <f t="shared" si="4"/>
        <v>Hunters HillU9 Cockatoos V MosmanU9 Dolphins</v>
      </c>
      <c r="M150" s="19">
        <f t="shared" si="5"/>
        <v>1</v>
      </c>
      <c r="N150" s="47" t="s">
        <v>382</v>
      </c>
      <c r="O150" s="49" t="str">
        <f t="shared" si="6"/>
        <v>Hunters HillRound 10</v>
      </c>
      <c r="P150" s="49" t="str">
        <f t="shared" si="7"/>
        <v>MosmanRound 10</v>
      </c>
    </row>
    <row r="151" spans="1:16" ht="13.5" customHeight="1" x14ac:dyDescent="0.2">
      <c r="A151" s="43"/>
      <c r="B151" s="43" t="str">
        <f t="shared" si="25"/>
        <v>Round 10</v>
      </c>
      <c r="C151" s="44"/>
      <c r="D151" s="16" t="s">
        <v>24</v>
      </c>
      <c r="E151" s="19" t="s">
        <v>278</v>
      </c>
      <c r="F151" s="15" t="s">
        <v>18</v>
      </c>
      <c r="G151" s="19" t="s">
        <v>410</v>
      </c>
      <c r="H151" s="45" t="s">
        <v>260</v>
      </c>
      <c r="I151" s="46">
        <v>0.3888888888888889</v>
      </c>
      <c r="J151" s="47" t="str">
        <f t="shared" si="2"/>
        <v>Hunters HillU9 Magpies</v>
      </c>
      <c r="K151" s="47" t="str">
        <f t="shared" si="3"/>
        <v>RosevilleU9 Cyclones</v>
      </c>
      <c r="L151" s="19" t="str">
        <f t="shared" si="4"/>
        <v>Hunters HillU9 Magpies V RosevilleU9 Cyclones</v>
      </c>
      <c r="M151" s="19">
        <f t="shared" si="5"/>
        <v>1</v>
      </c>
      <c r="N151" s="47" t="s">
        <v>382</v>
      </c>
      <c r="O151" s="49" t="str">
        <f t="shared" si="6"/>
        <v>Hunters HillRound 10</v>
      </c>
      <c r="P151" s="49" t="str">
        <f t="shared" si="7"/>
        <v>RosevilleRound 10</v>
      </c>
    </row>
    <row r="152" spans="1:16" ht="13.5" customHeight="1" x14ac:dyDescent="0.2">
      <c r="A152" s="43"/>
      <c r="B152" s="43" t="str">
        <f t="shared" si="25"/>
        <v>Round 10</v>
      </c>
      <c r="C152" s="44"/>
      <c r="D152" s="16" t="s">
        <v>24</v>
      </c>
      <c r="E152" s="19" t="s">
        <v>280</v>
      </c>
      <c r="F152" s="12" t="s">
        <v>12</v>
      </c>
      <c r="G152" s="19" t="s">
        <v>408</v>
      </c>
      <c r="H152" s="45" t="s">
        <v>506</v>
      </c>
      <c r="I152" s="46">
        <v>0.3888888888888889</v>
      </c>
      <c r="J152" s="47" t="str">
        <f t="shared" si="2"/>
        <v>Hunters HillU9 Crows</v>
      </c>
      <c r="K152" s="47" t="str">
        <f t="shared" si="3"/>
        <v>KWPU9 blue</v>
      </c>
      <c r="L152" s="19" t="str">
        <f t="shared" si="4"/>
        <v>Hunters HillU9 Crows V KWPU9 blue</v>
      </c>
      <c r="M152" s="19">
        <f t="shared" si="5"/>
        <v>1</v>
      </c>
      <c r="N152" s="47" t="s">
        <v>382</v>
      </c>
      <c r="O152" s="49" t="str">
        <f t="shared" si="6"/>
        <v>Hunters HillRound 10</v>
      </c>
      <c r="P152" s="49" t="str">
        <f t="shared" si="7"/>
        <v>KWPRound 10</v>
      </c>
    </row>
    <row r="153" spans="1:16" ht="13.5" customHeight="1" x14ac:dyDescent="0.2">
      <c r="A153" s="43"/>
      <c r="B153" s="43" t="str">
        <f t="shared" si="25"/>
        <v>Round 10</v>
      </c>
      <c r="C153" s="44"/>
      <c r="D153" s="16" t="s">
        <v>24</v>
      </c>
      <c r="E153" s="19" t="s">
        <v>518</v>
      </c>
      <c r="F153" s="12" t="s">
        <v>12</v>
      </c>
      <c r="G153" s="19" t="s">
        <v>279</v>
      </c>
      <c r="H153" s="45" t="s">
        <v>507</v>
      </c>
      <c r="I153" s="46">
        <v>0.3888888888888889</v>
      </c>
      <c r="J153" s="47" t="str">
        <f t="shared" si="2"/>
        <v>Hunters HillU9 Wagtails</v>
      </c>
      <c r="K153" s="47" t="str">
        <f t="shared" si="3"/>
        <v>KWPU9 Gold</v>
      </c>
      <c r="L153" s="19" t="str">
        <f t="shared" si="4"/>
        <v>Hunters HillU9 Wagtails V KWPU9 Gold</v>
      </c>
      <c r="M153" s="19">
        <f t="shared" si="5"/>
        <v>1</v>
      </c>
      <c r="N153" s="47" t="s">
        <v>382</v>
      </c>
      <c r="O153" s="49" t="str">
        <f t="shared" si="6"/>
        <v>Hunters HillRound 10</v>
      </c>
      <c r="P153" s="49" t="str">
        <f t="shared" si="7"/>
        <v>KWPRound 10</v>
      </c>
    </row>
    <row r="154" spans="1:16" ht="13.5" customHeight="1" x14ac:dyDescent="0.2">
      <c r="A154" s="43"/>
      <c r="B154" s="43" t="str">
        <f t="shared" si="25"/>
        <v>Round 10</v>
      </c>
      <c r="C154" s="44" t="s">
        <v>380</v>
      </c>
      <c r="D154" s="11" t="s">
        <v>14</v>
      </c>
      <c r="E154" s="19" t="s">
        <v>279</v>
      </c>
      <c r="F154" s="11" t="s">
        <v>14</v>
      </c>
      <c r="G154" s="19" t="s">
        <v>380</v>
      </c>
      <c r="H154" s="45"/>
      <c r="I154" s="45"/>
      <c r="J154" s="47" t="str">
        <f t="shared" si="2"/>
        <v>Lane CoveU9 Gold</v>
      </c>
      <c r="K154" s="47" t="str">
        <f t="shared" si="3"/>
        <v>Lane CoveBye</v>
      </c>
      <c r="L154" s="19" t="str">
        <f t="shared" si="4"/>
        <v>Lane CoveU9 Gold V Lane CoveBye</v>
      </c>
      <c r="M154" s="19">
        <f t="shared" si="5"/>
        <v>1</v>
      </c>
      <c r="N154" s="47" t="s">
        <v>380</v>
      </c>
      <c r="O154" s="49" t="str">
        <f t="shared" si="6"/>
        <v>Lane CoveRound 10</v>
      </c>
      <c r="P154" s="49" t="str">
        <f t="shared" si="7"/>
        <v>Lane CoveRound 10</v>
      </c>
    </row>
    <row r="155" spans="1:16" ht="13.5" customHeight="1" x14ac:dyDescent="0.2">
      <c r="A155" s="43" t="s">
        <v>205</v>
      </c>
      <c r="B155" s="43" t="str">
        <f>A155</f>
        <v>Round 11</v>
      </c>
      <c r="C155" s="44">
        <v>43316</v>
      </c>
      <c r="D155" s="103" t="s">
        <v>462</v>
      </c>
      <c r="E155" s="103"/>
      <c r="F155" s="103"/>
      <c r="G155" s="103"/>
      <c r="H155" s="103"/>
      <c r="I155" s="103"/>
      <c r="J155" s="47" t="str">
        <f t="shared" ref="J155:J158" si="26">D197&amp;E197</f>
        <v>MosmanU9 Dolphins</v>
      </c>
      <c r="K155" s="47" t="str">
        <f t="shared" ref="K155:K156" si="27">F197&amp;G197</f>
        <v>Hunters HillU9 Magpies</v>
      </c>
      <c r="L155" s="19" t="str">
        <f t="shared" si="4"/>
        <v>MosmanU9 Dolphins V Hunters HillU9 Magpies</v>
      </c>
      <c r="M155" s="19">
        <f t="shared" si="5"/>
        <v>2</v>
      </c>
      <c r="N155" s="48" t="s">
        <v>370</v>
      </c>
      <c r="O155" s="49" t="str">
        <f t="shared" ref="O155:O158" si="28">D197&amp;B155</f>
        <v>MosmanRound 11</v>
      </c>
      <c r="P155" s="49" t="str">
        <f t="shared" ref="P155:P156" si="29">F197&amp;B155</f>
        <v>Hunters HillRound 11</v>
      </c>
    </row>
    <row r="156" spans="1:16" ht="13.5" customHeight="1" x14ac:dyDescent="0.2">
      <c r="A156" s="43"/>
      <c r="B156" s="43" t="str">
        <f t="shared" ref="B156:B168" si="30">B155</f>
        <v>Round 11</v>
      </c>
      <c r="C156" s="44"/>
      <c r="D156" s="103"/>
      <c r="E156" s="103"/>
      <c r="F156" s="103"/>
      <c r="G156" s="103"/>
      <c r="H156" s="103"/>
      <c r="I156" s="103"/>
      <c r="J156" s="47" t="str">
        <f t="shared" si="26"/>
        <v>MosmanU9 Sharks</v>
      </c>
      <c r="K156" s="47" t="str">
        <f t="shared" si="27"/>
        <v>Hunters HillU9 Crows</v>
      </c>
      <c r="L156" s="19" t="str">
        <f t="shared" si="4"/>
        <v>MosmanU9 Sharks V Hunters HillU9 Crows</v>
      </c>
      <c r="M156" s="19">
        <f t="shared" si="5"/>
        <v>2</v>
      </c>
      <c r="N156" s="48" t="s">
        <v>370</v>
      </c>
      <c r="O156" s="49" t="str">
        <f t="shared" si="28"/>
        <v>MosmanRound 11</v>
      </c>
      <c r="P156" s="49" t="str">
        <f t="shared" si="29"/>
        <v>Hunters HillRound 11</v>
      </c>
    </row>
    <row r="157" spans="1:16" ht="13.5" customHeight="1" x14ac:dyDescent="0.2">
      <c r="A157" s="43"/>
      <c r="B157" s="43" t="str">
        <f t="shared" si="30"/>
        <v>Round 11</v>
      </c>
      <c r="C157" s="44"/>
      <c r="D157" s="103"/>
      <c r="E157" s="103"/>
      <c r="F157" s="103"/>
      <c r="G157" s="103"/>
      <c r="H157" s="103"/>
      <c r="I157" s="103"/>
      <c r="J157" s="47" t="str">
        <f t="shared" si="26"/>
        <v>MosmanU9 Stingrays</v>
      </c>
      <c r="K157" s="47" t="str">
        <f t="shared" ref="K157:K160" si="31">D216&amp;E216</f>
        <v>Lane CoveU9 Blue</v>
      </c>
      <c r="L157" s="19" t="str">
        <f t="shared" si="4"/>
        <v>MosmanU9 Stingrays V Lane CoveU9 Blue</v>
      </c>
      <c r="M157" s="19">
        <f t="shared" si="5"/>
        <v>1</v>
      </c>
      <c r="N157" s="48" t="s">
        <v>370</v>
      </c>
      <c r="O157" s="49" t="str">
        <f t="shared" si="28"/>
        <v>MosmanRound 11</v>
      </c>
      <c r="P157" s="49" t="str">
        <f t="shared" ref="P157:P160" si="32">D216&amp;B157</f>
        <v>Lane CoveRound 11</v>
      </c>
    </row>
    <row r="158" spans="1:16" ht="13.5" customHeight="1" x14ac:dyDescent="0.2">
      <c r="A158" s="43"/>
      <c r="B158" s="43" t="str">
        <f t="shared" si="30"/>
        <v>Round 11</v>
      </c>
      <c r="C158" s="44"/>
      <c r="D158" s="103"/>
      <c r="E158" s="103"/>
      <c r="F158" s="103"/>
      <c r="G158" s="103"/>
      <c r="H158" s="103"/>
      <c r="I158" s="103"/>
      <c r="J158" s="47" t="str">
        <f t="shared" si="26"/>
        <v>MosmanU9 Whales</v>
      </c>
      <c r="K158" s="47" t="str">
        <f t="shared" si="31"/>
        <v>Lane CoveU9 White</v>
      </c>
      <c r="L158" s="19" t="str">
        <f t="shared" si="4"/>
        <v>MosmanU9 Whales V Lane CoveU9 White</v>
      </c>
      <c r="M158" s="19">
        <f t="shared" si="5"/>
        <v>1</v>
      </c>
      <c r="N158" s="48" t="s">
        <v>370</v>
      </c>
      <c r="O158" s="49" t="str">
        <f t="shared" si="28"/>
        <v>MosmanRound 11</v>
      </c>
      <c r="P158" s="49" t="str">
        <f t="shared" si="32"/>
        <v>Lane CoveRound 11</v>
      </c>
    </row>
    <row r="159" spans="1:16" ht="13.5" customHeight="1" x14ac:dyDescent="0.2">
      <c r="A159" s="43"/>
      <c r="B159" s="43" t="str">
        <f t="shared" si="30"/>
        <v>Round 11</v>
      </c>
      <c r="C159" s="44"/>
      <c r="D159" s="103"/>
      <c r="E159" s="103"/>
      <c r="F159" s="103"/>
      <c r="G159" s="103"/>
      <c r="H159" s="103"/>
      <c r="I159" s="103"/>
      <c r="J159" s="47" t="e">
        <f t="shared" ref="J159:J160" si="33">#REF!&amp;#REF!</f>
        <v>#REF!</v>
      </c>
      <c r="K159" s="47" t="str">
        <f t="shared" si="31"/>
        <v>Lane CoveU9 Gold</v>
      </c>
      <c r="L159" s="19" t="e">
        <f t="shared" si="4"/>
        <v>#REF!</v>
      </c>
      <c r="M159" s="19">
        <f t="shared" si="5"/>
        <v>7</v>
      </c>
      <c r="N159" s="48" t="s">
        <v>370</v>
      </c>
      <c r="O159" s="49" t="e">
        <f t="shared" ref="O159:O160" si="34">#REF!&amp;B159</f>
        <v>#REF!</v>
      </c>
      <c r="P159" s="49" t="str">
        <f t="shared" si="32"/>
        <v>Lane CoveRound 11</v>
      </c>
    </row>
    <row r="160" spans="1:16" ht="13.5" customHeight="1" x14ac:dyDescent="0.2">
      <c r="A160" s="43"/>
      <c r="B160" s="43" t="str">
        <f t="shared" si="30"/>
        <v>Round 11</v>
      </c>
      <c r="C160" s="44"/>
      <c r="D160" s="103"/>
      <c r="E160" s="103"/>
      <c r="F160" s="103"/>
      <c r="G160" s="103"/>
      <c r="H160" s="103"/>
      <c r="I160" s="103"/>
      <c r="J160" s="47" t="e">
        <f t="shared" si="33"/>
        <v>#REF!</v>
      </c>
      <c r="K160" s="47" t="str">
        <f t="shared" si="31"/>
        <v>St IvesU9 Blues</v>
      </c>
      <c r="L160" s="19" t="e">
        <f t="shared" si="4"/>
        <v>#REF!</v>
      </c>
      <c r="M160" s="19">
        <f t="shared" si="5"/>
        <v>7</v>
      </c>
      <c r="N160" s="48" t="s">
        <v>370</v>
      </c>
      <c r="O160" s="49" t="e">
        <f t="shared" si="34"/>
        <v>#REF!</v>
      </c>
      <c r="P160" s="49" t="str">
        <f t="shared" si="32"/>
        <v>St IvesRound 11</v>
      </c>
    </row>
    <row r="161" spans="1:16" ht="13.5" customHeight="1" x14ac:dyDescent="0.2">
      <c r="A161" s="43"/>
      <c r="B161" s="43" t="str">
        <f t="shared" si="30"/>
        <v>Round 11</v>
      </c>
      <c r="C161" s="44"/>
      <c r="D161" s="103"/>
      <c r="E161" s="103"/>
      <c r="F161" s="103"/>
      <c r="G161" s="103"/>
      <c r="H161" s="103"/>
      <c r="I161" s="103"/>
      <c r="J161" s="47" t="str">
        <f t="shared" ref="J161:J163" si="35">D201&amp;E201</f>
        <v>Norths PiratesU9 Reds</v>
      </c>
      <c r="K161" s="47" t="str">
        <f t="shared" ref="K161:K163" si="36">F201&amp;G201</f>
        <v>Hunters HillU9 Cockatoos</v>
      </c>
      <c r="L161" s="19" t="str">
        <f t="shared" si="4"/>
        <v>Norths PiratesU9 Reds V Hunters HillU9 Cockatoos</v>
      </c>
      <c r="M161" s="19">
        <f t="shared" si="5"/>
        <v>1</v>
      </c>
      <c r="N161" s="48" t="s">
        <v>370</v>
      </c>
      <c r="O161" s="49" t="str">
        <f t="shared" ref="O161:O163" si="37">D201&amp;B161</f>
        <v>Norths PiratesRound 11</v>
      </c>
      <c r="P161" s="49" t="str">
        <f t="shared" ref="P161:P163" si="38">F201&amp;B161</f>
        <v>Hunters HillRound 11</v>
      </c>
    </row>
    <row r="162" spans="1:16" ht="13.5" customHeight="1" x14ac:dyDescent="0.2">
      <c r="A162" s="43"/>
      <c r="B162" s="43" t="str">
        <f t="shared" si="30"/>
        <v>Round 11</v>
      </c>
      <c r="C162" s="44"/>
      <c r="D162" s="103"/>
      <c r="E162" s="103"/>
      <c r="F162" s="103"/>
      <c r="G162" s="103"/>
      <c r="H162" s="103"/>
      <c r="I162" s="103"/>
      <c r="J162" s="47" t="str">
        <f t="shared" si="35"/>
        <v>Norths PiratesU9 Black</v>
      </c>
      <c r="K162" s="47" t="str">
        <f t="shared" si="36"/>
        <v>Hunters HillU9 Wagtails</v>
      </c>
      <c r="L162" s="19" t="str">
        <f t="shared" si="4"/>
        <v>Norths PiratesU9 Black V Hunters HillU9 Wagtails</v>
      </c>
      <c r="M162" s="19">
        <f t="shared" si="5"/>
        <v>1</v>
      </c>
      <c r="N162" s="48" t="s">
        <v>370</v>
      </c>
      <c r="O162" s="49" t="str">
        <f t="shared" si="37"/>
        <v>Norths PiratesRound 11</v>
      </c>
      <c r="P162" s="49" t="str">
        <f t="shared" si="38"/>
        <v>Hunters HillRound 11</v>
      </c>
    </row>
    <row r="163" spans="1:16" ht="13.5" customHeight="1" x14ac:dyDescent="0.2">
      <c r="A163" s="43"/>
      <c r="B163" s="43" t="str">
        <f t="shared" si="30"/>
        <v>Round 11</v>
      </c>
      <c r="C163" s="44"/>
      <c r="D163" s="103"/>
      <c r="E163" s="103"/>
      <c r="F163" s="103"/>
      <c r="G163" s="103"/>
      <c r="H163" s="103"/>
      <c r="I163" s="103"/>
      <c r="J163" s="47" t="str">
        <f t="shared" si="35"/>
        <v>Norths PiratesU9 Gold</v>
      </c>
      <c r="K163" s="47" t="str">
        <f t="shared" si="36"/>
        <v/>
      </c>
      <c r="L163" s="19" t="str">
        <f t="shared" si="4"/>
        <v xml:space="preserve">Norths PiratesU9 Gold V </v>
      </c>
      <c r="M163" s="19">
        <f t="shared" si="5"/>
        <v>1</v>
      </c>
      <c r="N163" s="48" t="s">
        <v>370</v>
      </c>
      <c r="O163" s="49" t="str">
        <f t="shared" si="37"/>
        <v>Norths PiratesRound 11</v>
      </c>
      <c r="P163" s="49" t="str">
        <f t="shared" si="38"/>
        <v>Round 11</v>
      </c>
    </row>
    <row r="164" spans="1:16" ht="13.5" customHeight="1" x14ac:dyDescent="0.2">
      <c r="A164" s="43"/>
      <c r="B164" s="43" t="str">
        <f t="shared" si="30"/>
        <v>Round 11</v>
      </c>
      <c r="C164" s="44">
        <v>43317</v>
      </c>
      <c r="D164" s="103"/>
      <c r="E164" s="103"/>
      <c r="F164" s="103"/>
      <c r="G164" s="103"/>
      <c r="H164" s="103"/>
      <c r="I164" s="103"/>
      <c r="J164" s="47" t="e">
        <f t="shared" ref="J164:K164" si="39">#REF!&amp;#REF!</f>
        <v>#REF!</v>
      </c>
      <c r="K164" s="47" t="e">
        <f t="shared" si="39"/>
        <v>#REF!</v>
      </c>
      <c r="L164" s="19" t="e">
        <f t="shared" si="4"/>
        <v>#REF!</v>
      </c>
      <c r="M164" s="19">
        <f t="shared" si="5"/>
        <v>7</v>
      </c>
      <c r="N164" s="48" t="s">
        <v>382</v>
      </c>
      <c r="O164" s="49" t="e">
        <f t="shared" ref="O164:O167" si="40">#REF!&amp;B164</f>
        <v>#REF!</v>
      </c>
      <c r="P164" s="49" t="e">
        <f>#REF!&amp;B164</f>
        <v>#REF!</v>
      </c>
    </row>
    <row r="165" spans="1:16" ht="13.5" customHeight="1" x14ac:dyDescent="0.2">
      <c r="A165" s="43"/>
      <c r="B165" s="43" t="str">
        <f t="shared" si="30"/>
        <v>Round 11</v>
      </c>
      <c r="C165" s="44"/>
      <c r="D165" s="103"/>
      <c r="E165" s="103"/>
      <c r="F165" s="103"/>
      <c r="G165" s="103"/>
      <c r="H165" s="103"/>
      <c r="I165" s="103"/>
      <c r="J165" s="47" t="e">
        <f t="shared" ref="J165:J167" si="41">#REF!&amp;#REF!</f>
        <v>#REF!</v>
      </c>
      <c r="K165" s="47" t="str">
        <f t="shared" ref="K165:K167" si="42">D213&amp;E213</f>
        <v>KWPU9 blue</v>
      </c>
      <c r="L165" s="19" t="e">
        <f t="shared" si="4"/>
        <v>#REF!</v>
      </c>
      <c r="M165" s="19">
        <f t="shared" si="5"/>
        <v>7</v>
      </c>
      <c r="N165" s="48" t="s">
        <v>382</v>
      </c>
      <c r="O165" s="49" t="e">
        <f t="shared" si="40"/>
        <v>#REF!</v>
      </c>
      <c r="P165" s="49" t="str">
        <f t="shared" ref="P165:P167" si="43">D213&amp;B165</f>
        <v>KWPRound 11</v>
      </c>
    </row>
    <row r="166" spans="1:16" ht="13.5" customHeight="1" x14ac:dyDescent="0.2">
      <c r="A166" s="43"/>
      <c r="B166" s="43" t="str">
        <f t="shared" si="30"/>
        <v>Round 11</v>
      </c>
      <c r="C166" s="44"/>
      <c r="D166" s="103"/>
      <c r="E166" s="103"/>
      <c r="F166" s="103"/>
      <c r="G166" s="103"/>
      <c r="H166" s="103"/>
      <c r="I166" s="103"/>
      <c r="J166" s="47" t="e">
        <f t="shared" si="41"/>
        <v>#REF!</v>
      </c>
      <c r="K166" s="47" t="str">
        <f t="shared" si="42"/>
        <v>KWPU9 Gold</v>
      </c>
      <c r="L166" s="19" t="e">
        <f t="shared" si="4"/>
        <v>#REF!</v>
      </c>
      <c r="M166" s="19">
        <f t="shared" si="5"/>
        <v>7</v>
      </c>
      <c r="N166" s="48" t="s">
        <v>382</v>
      </c>
      <c r="O166" s="49" t="e">
        <f t="shared" si="40"/>
        <v>#REF!</v>
      </c>
      <c r="P166" s="49" t="str">
        <f t="shared" si="43"/>
        <v>KWPRound 11</v>
      </c>
    </row>
    <row r="167" spans="1:16" ht="13.5" customHeight="1" x14ac:dyDescent="0.2">
      <c r="A167" s="43"/>
      <c r="B167" s="43" t="str">
        <f t="shared" si="30"/>
        <v>Round 11</v>
      </c>
      <c r="C167" s="44"/>
      <c r="D167" s="103"/>
      <c r="E167" s="103"/>
      <c r="F167" s="103"/>
      <c r="G167" s="103"/>
      <c r="H167" s="103"/>
      <c r="I167" s="103"/>
      <c r="J167" s="47" t="e">
        <f t="shared" si="41"/>
        <v>#REF!</v>
      </c>
      <c r="K167" s="47" t="str">
        <f t="shared" si="42"/>
        <v>HornsbyU9 Black</v>
      </c>
      <c r="L167" s="19" t="e">
        <f t="shared" si="4"/>
        <v>#REF!</v>
      </c>
      <c r="M167" s="19">
        <f t="shared" si="5"/>
        <v>7</v>
      </c>
      <c r="N167" s="48" t="s">
        <v>382</v>
      </c>
      <c r="O167" s="49" t="e">
        <f t="shared" si="40"/>
        <v>#REF!</v>
      </c>
      <c r="P167" s="49" t="str">
        <f t="shared" si="43"/>
        <v>HornsbyRound 11</v>
      </c>
    </row>
    <row r="168" spans="1:16" ht="13.5" customHeight="1" x14ac:dyDescent="0.2">
      <c r="A168" s="43"/>
      <c r="B168" s="43" t="str">
        <f t="shared" si="30"/>
        <v>Round 11</v>
      </c>
      <c r="C168" s="109" t="s">
        <v>380</v>
      </c>
      <c r="D168" s="103"/>
      <c r="E168" s="103"/>
      <c r="F168" s="103"/>
      <c r="G168" s="103"/>
      <c r="H168" s="103"/>
      <c r="I168" s="103"/>
      <c r="J168" s="47" t="str">
        <f>D210&amp;E210</f>
        <v>RosevilleU9 Cyclones</v>
      </c>
      <c r="K168" s="47" t="e">
        <f>#REF!&amp;#REF!</f>
        <v>#REF!</v>
      </c>
      <c r="L168" s="19" t="e">
        <f t="shared" si="4"/>
        <v>#REF!</v>
      </c>
      <c r="M168" s="19">
        <f t="shared" si="5"/>
        <v>7</v>
      </c>
      <c r="N168" s="47" t="s">
        <v>380</v>
      </c>
      <c r="O168" s="49" t="str">
        <f>D210&amp;B168</f>
        <v>RosevilleRound 11</v>
      </c>
      <c r="P168" s="49" t="e">
        <f>#REF!&amp;B168</f>
        <v>#REF!</v>
      </c>
    </row>
    <row r="169" spans="1:16" ht="13.5" customHeight="1" x14ac:dyDescent="0.2">
      <c r="A169" s="43" t="s">
        <v>206</v>
      </c>
      <c r="B169" s="43" t="s">
        <v>206</v>
      </c>
      <c r="C169" s="44">
        <v>43323</v>
      </c>
      <c r="D169" s="17" t="s">
        <v>22</v>
      </c>
      <c r="E169" s="19" t="s">
        <v>279</v>
      </c>
      <c r="F169" s="10" t="s">
        <v>10</v>
      </c>
      <c r="G169" s="19" t="s">
        <v>293</v>
      </c>
      <c r="H169" s="45" t="s">
        <v>332</v>
      </c>
      <c r="I169" s="46">
        <v>0.41666666666666669</v>
      </c>
      <c r="J169" s="47" t="str">
        <f t="shared" ref="J169:J203" si="44">D169&amp;E169</f>
        <v>WahroongaU9 Gold</v>
      </c>
      <c r="K169" s="47" t="str">
        <f t="shared" ref="K169:K203" si="45">F169&amp;G169</f>
        <v>HornsbyU9 Black</v>
      </c>
      <c r="L169" s="19" t="str">
        <f t="shared" si="4"/>
        <v>WahroongaU9 Gold V HornsbyU9 Black</v>
      </c>
      <c r="M169" s="19">
        <f t="shared" si="5"/>
        <v>1</v>
      </c>
      <c r="N169" s="48" t="s">
        <v>370</v>
      </c>
      <c r="O169" s="49" t="str">
        <f t="shared" ref="O169:O203" si="46">D169&amp;B169</f>
        <v>WahroongaRound 12</v>
      </c>
      <c r="P169" s="49" t="str">
        <f t="shared" ref="P169:P196" si="47">F169&amp;B169</f>
        <v>HornsbyRound 12</v>
      </c>
    </row>
    <row r="170" spans="1:16" ht="13.5" customHeight="1" x14ac:dyDescent="0.2">
      <c r="A170" s="43"/>
      <c r="B170" s="43" t="str">
        <f t="shared" ref="B170:B180" si="48">B169</f>
        <v>Round 12</v>
      </c>
      <c r="C170" s="44"/>
      <c r="D170" s="17" t="s">
        <v>22</v>
      </c>
      <c r="E170" s="19" t="s">
        <v>301</v>
      </c>
      <c r="F170" s="18" t="s">
        <v>28</v>
      </c>
      <c r="G170" s="19" t="s">
        <v>409</v>
      </c>
      <c r="H170" s="45" t="s">
        <v>333</v>
      </c>
      <c r="I170" s="46">
        <v>0.41666666666666669</v>
      </c>
      <c r="J170" s="47" t="str">
        <f t="shared" si="44"/>
        <v>WahroongaU9 Green</v>
      </c>
      <c r="K170" s="47" t="str">
        <f t="shared" si="45"/>
        <v>Norths PiratesU9 Reds</v>
      </c>
      <c r="L170" s="19" t="str">
        <f t="shared" si="4"/>
        <v>WahroongaU9 Green V Norths PiratesU9 Reds</v>
      </c>
      <c r="M170" s="19">
        <f t="shared" si="5"/>
        <v>1</v>
      </c>
      <c r="N170" s="48" t="s">
        <v>370</v>
      </c>
      <c r="O170" s="49" t="str">
        <f t="shared" si="46"/>
        <v>WahroongaRound 12</v>
      </c>
      <c r="P170" s="49" t="str">
        <f t="shared" si="47"/>
        <v>Norths PiratesRound 12</v>
      </c>
    </row>
    <row r="171" spans="1:16" ht="13.5" customHeight="1" x14ac:dyDescent="0.2">
      <c r="A171" s="43"/>
      <c r="B171" s="43" t="str">
        <f t="shared" si="48"/>
        <v>Round 12</v>
      </c>
      <c r="C171" s="44"/>
      <c r="D171" s="17" t="s">
        <v>22</v>
      </c>
      <c r="E171" s="19" t="s">
        <v>281</v>
      </c>
      <c r="F171" s="18" t="s">
        <v>28</v>
      </c>
      <c r="G171" s="19" t="s">
        <v>293</v>
      </c>
      <c r="H171" s="45" t="s">
        <v>328</v>
      </c>
      <c r="I171" s="46">
        <v>0.44444444444444442</v>
      </c>
      <c r="J171" s="47" t="str">
        <f t="shared" si="44"/>
        <v>WahroongaU9 Blue</v>
      </c>
      <c r="K171" s="47" t="str">
        <f t="shared" si="45"/>
        <v>Norths PiratesU9 Black</v>
      </c>
      <c r="L171" s="19" t="str">
        <f t="shared" si="4"/>
        <v>WahroongaU9 Blue V Norths PiratesU9 Black</v>
      </c>
      <c r="M171" s="19">
        <f t="shared" si="5"/>
        <v>1</v>
      </c>
      <c r="N171" s="48" t="s">
        <v>370</v>
      </c>
      <c r="O171" s="49" t="str">
        <f t="shared" si="46"/>
        <v>WahroongaRound 12</v>
      </c>
      <c r="P171" s="49" t="str">
        <f t="shared" si="47"/>
        <v>Norths PiratesRound 12</v>
      </c>
    </row>
    <row r="172" spans="1:16" ht="13.5" customHeight="1" x14ac:dyDescent="0.2">
      <c r="A172" s="43"/>
      <c r="B172" s="43" t="str">
        <f t="shared" si="48"/>
        <v>Round 12</v>
      </c>
      <c r="C172" s="44"/>
      <c r="D172" s="17" t="s">
        <v>22</v>
      </c>
      <c r="E172" s="19" t="s">
        <v>290</v>
      </c>
      <c r="F172" s="18" t="s">
        <v>28</v>
      </c>
      <c r="G172" s="19" t="s">
        <v>279</v>
      </c>
      <c r="H172" s="45" t="s">
        <v>329</v>
      </c>
      <c r="I172" s="46">
        <v>0.44444444444444442</v>
      </c>
      <c r="J172" s="47" t="str">
        <f t="shared" si="44"/>
        <v>WahroongaU9 Red</v>
      </c>
      <c r="K172" s="47" t="str">
        <f t="shared" si="45"/>
        <v>Norths PiratesU9 Gold</v>
      </c>
      <c r="L172" s="19" t="str">
        <f t="shared" si="4"/>
        <v>WahroongaU9 Red V Norths PiratesU9 Gold</v>
      </c>
      <c r="M172" s="19">
        <f t="shared" si="5"/>
        <v>1</v>
      </c>
      <c r="N172" s="48" t="s">
        <v>370</v>
      </c>
      <c r="O172" s="49" t="str">
        <f t="shared" si="46"/>
        <v>WahroongaRound 12</v>
      </c>
      <c r="P172" s="49" t="str">
        <f t="shared" si="47"/>
        <v>Norths PiratesRound 12</v>
      </c>
    </row>
    <row r="173" spans="1:16" ht="13.5" customHeight="1" x14ac:dyDescent="0.2">
      <c r="A173" s="43"/>
      <c r="B173" s="43" t="str">
        <f t="shared" si="48"/>
        <v>Round 12</v>
      </c>
      <c r="C173" s="44"/>
      <c r="D173" s="9" t="s">
        <v>26</v>
      </c>
      <c r="E173" s="19" t="s">
        <v>285</v>
      </c>
      <c r="F173" s="13" t="s">
        <v>20</v>
      </c>
      <c r="G173" s="19" t="s">
        <v>407</v>
      </c>
      <c r="H173" s="45" t="s">
        <v>521</v>
      </c>
      <c r="I173" s="46">
        <v>0.33333333333333331</v>
      </c>
      <c r="J173" s="47" t="str">
        <f t="shared" si="44"/>
        <v>MosmanU9 Dolphins</v>
      </c>
      <c r="K173" s="47" t="str">
        <f t="shared" si="45"/>
        <v>St IvesU9 Blues</v>
      </c>
      <c r="L173" s="19" t="str">
        <f t="shared" si="4"/>
        <v>MosmanU9 Dolphins V St IvesU9 Blues</v>
      </c>
      <c r="M173" s="19">
        <f t="shared" si="5"/>
        <v>1</v>
      </c>
      <c r="N173" s="48" t="s">
        <v>370</v>
      </c>
      <c r="O173" s="49" t="str">
        <f t="shared" si="46"/>
        <v>MosmanRound 12</v>
      </c>
      <c r="P173" s="49" t="str">
        <f t="shared" si="47"/>
        <v>St IvesRound 12</v>
      </c>
    </row>
    <row r="174" spans="1:16" ht="13.5" customHeight="1" x14ac:dyDescent="0.2">
      <c r="A174" s="43"/>
      <c r="B174" s="43" t="str">
        <f t="shared" si="48"/>
        <v>Round 12</v>
      </c>
      <c r="C174" s="44"/>
      <c r="D174" s="9" t="s">
        <v>26</v>
      </c>
      <c r="E174" s="19" t="s">
        <v>288</v>
      </c>
      <c r="F174" s="7" t="s">
        <v>8</v>
      </c>
      <c r="G174" s="19" t="s">
        <v>279</v>
      </c>
      <c r="H174" s="45" t="s">
        <v>523</v>
      </c>
      <c r="I174" s="46">
        <v>0.33333333333333331</v>
      </c>
      <c r="J174" s="47" t="str">
        <f t="shared" si="44"/>
        <v>MosmanU9 Sharks</v>
      </c>
      <c r="K174" s="47" t="str">
        <f t="shared" si="45"/>
        <v>ChatswoodU9 Gold</v>
      </c>
      <c r="L174" s="19" t="str">
        <f t="shared" si="4"/>
        <v>MosmanU9 Sharks V ChatswoodU9 Gold</v>
      </c>
      <c r="M174" s="19">
        <f t="shared" si="5"/>
        <v>1</v>
      </c>
      <c r="N174" s="48" t="s">
        <v>370</v>
      </c>
      <c r="O174" s="49" t="str">
        <f t="shared" si="46"/>
        <v>MosmanRound 12</v>
      </c>
      <c r="P174" s="49" t="str">
        <f t="shared" si="47"/>
        <v>ChatswoodRound 12</v>
      </c>
    </row>
    <row r="175" spans="1:16" ht="13.5" customHeight="1" x14ac:dyDescent="0.2">
      <c r="A175" s="43"/>
      <c r="B175" s="43" t="str">
        <f t="shared" si="48"/>
        <v>Round 12</v>
      </c>
      <c r="C175" s="44"/>
      <c r="D175" s="9" t="s">
        <v>26</v>
      </c>
      <c r="E175" s="19" t="s">
        <v>289</v>
      </c>
      <c r="F175" s="7" t="s">
        <v>8</v>
      </c>
      <c r="G175" s="19" t="s">
        <v>301</v>
      </c>
      <c r="H175" s="45" t="s">
        <v>521</v>
      </c>
      <c r="I175" s="46">
        <v>0.36805555555555558</v>
      </c>
      <c r="J175" s="47" t="str">
        <f t="shared" si="44"/>
        <v>MosmanU9 Stingrays</v>
      </c>
      <c r="K175" s="47" t="str">
        <f t="shared" si="45"/>
        <v>ChatswoodU9 Green</v>
      </c>
      <c r="L175" s="19" t="str">
        <f t="shared" si="4"/>
        <v>MosmanU9 Stingrays V ChatswoodU9 Green</v>
      </c>
      <c r="M175" s="19">
        <f t="shared" si="5"/>
        <v>1</v>
      </c>
      <c r="N175" s="48" t="s">
        <v>370</v>
      </c>
      <c r="O175" s="49" t="str">
        <f t="shared" si="46"/>
        <v>MosmanRound 12</v>
      </c>
      <c r="P175" s="49" t="str">
        <f t="shared" si="47"/>
        <v>ChatswoodRound 12</v>
      </c>
    </row>
    <row r="176" spans="1:16" ht="13.5" customHeight="1" x14ac:dyDescent="0.2">
      <c r="A176" s="43"/>
      <c r="B176" s="43" t="str">
        <f t="shared" si="48"/>
        <v>Round 12</v>
      </c>
      <c r="C176" s="44"/>
      <c r="D176" s="9" t="s">
        <v>26</v>
      </c>
      <c r="E176" s="19" t="s">
        <v>282</v>
      </c>
      <c r="F176" s="15" t="s">
        <v>18</v>
      </c>
      <c r="G176" s="19" t="s">
        <v>410</v>
      </c>
      <c r="H176" s="45" t="s">
        <v>523</v>
      </c>
      <c r="I176" s="46">
        <v>0.36805555555555558</v>
      </c>
      <c r="J176" s="47" t="str">
        <f t="shared" si="44"/>
        <v>MosmanU9 Whales</v>
      </c>
      <c r="K176" s="47" t="str">
        <f t="shared" si="45"/>
        <v>RosevilleU9 Cyclones</v>
      </c>
      <c r="L176" s="19" t="str">
        <f t="shared" si="4"/>
        <v>MosmanU9 Whales V RosevilleU9 Cyclones</v>
      </c>
      <c r="M176" s="19">
        <f t="shared" si="5"/>
        <v>1</v>
      </c>
      <c r="N176" s="48" t="s">
        <v>370</v>
      </c>
      <c r="O176" s="49" t="str">
        <f t="shared" si="46"/>
        <v>MosmanRound 12</v>
      </c>
      <c r="P176" s="49" t="str">
        <f t="shared" si="47"/>
        <v>RosevilleRound 12</v>
      </c>
    </row>
    <row r="177" spans="1:21" ht="13.5" customHeight="1" x14ac:dyDescent="0.2">
      <c r="A177" s="43"/>
      <c r="B177" s="43" t="str">
        <f t="shared" si="48"/>
        <v>Round 12</v>
      </c>
      <c r="C177" s="44"/>
      <c r="D177" s="16" t="s">
        <v>24</v>
      </c>
      <c r="E177" s="19" t="s">
        <v>278</v>
      </c>
      <c r="F177" s="11" t="s">
        <v>14</v>
      </c>
      <c r="G177" s="19" t="s">
        <v>279</v>
      </c>
      <c r="H177" s="45" t="s">
        <v>260</v>
      </c>
      <c r="I177" s="46">
        <v>0.3611111111111111</v>
      </c>
      <c r="J177" s="47" t="str">
        <f t="shared" si="44"/>
        <v>Hunters HillU9 Magpies</v>
      </c>
      <c r="K177" s="47" t="str">
        <f t="shared" si="45"/>
        <v>Lane CoveU9 Gold</v>
      </c>
      <c r="L177" s="19" t="str">
        <f t="shared" si="4"/>
        <v>Hunters HillU9 Magpies V Lane CoveU9 Gold</v>
      </c>
      <c r="M177" s="19">
        <f t="shared" si="5"/>
        <v>1</v>
      </c>
      <c r="N177" s="48" t="s">
        <v>370</v>
      </c>
      <c r="O177" s="49" t="str">
        <f t="shared" si="46"/>
        <v>Hunters HillRound 12</v>
      </c>
      <c r="P177" s="49" t="str">
        <f t="shared" si="47"/>
        <v>Lane CoveRound 12</v>
      </c>
      <c r="Q177" s="19"/>
      <c r="R177" s="19"/>
      <c r="S177" s="19"/>
      <c r="T177" s="19"/>
      <c r="U177" s="19"/>
    </row>
    <row r="178" spans="1:21" ht="13.5" customHeight="1" x14ac:dyDescent="0.2">
      <c r="A178" s="43"/>
      <c r="B178" s="43" t="str">
        <f t="shared" si="48"/>
        <v>Round 12</v>
      </c>
      <c r="C178" s="44"/>
      <c r="D178" s="16" t="s">
        <v>24</v>
      </c>
      <c r="E178" s="19" t="s">
        <v>280</v>
      </c>
      <c r="F178" s="11" t="s">
        <v>14</v>
      </c>
      <c r="G178" s="19" t="s">
        <v>281</v>
      </c>
      <c r="H178" s="45" t="s">
        <v>506</v>
      </c>
      <c r="I178" s="46">
        <v>0.3611111111111111</v>
      </c>
      <c r="J178" s="47" t="str">
        <f t="shared" si="44"/>
        <v>Hunters HillU9 Crows</v>
      </c>
      <c r="K178" s="47" t="str">
        <f t="shared" si="45"/>
        <v>Lane CoveU9 Blue</v>
      </c>
      <c r="L178" s="19" t="str">
        <f t="shared" si="4"/>
        <v>Hunters HillU9 Crows V Lane CoveU9 Blue</v>
      </c>
      <c r="M178" s="19">
        <f t="shared" si="5"/>
        <v>1</v>
      </c>
      <c r="N178" s="48" t="s">
        <v>370</v>
      </c>
      <c r="O178" s="49" t="str">
        <f t="shared" si="46"/>
        <v>Hunters HillRound 12</v>
      </c>
      <c r="P178" s="49" t="str">
        <f t="shared" si="47"/>
        <v>Lane CoveRound 12</v>
      </c>
      <c r="Q178" s="19"/>
      <c r="R178" s="19"/>
      <c r="S178" s="19"/>
      <c r="T178" s="19"/>
      <c r="U178" s="19"/>
    </row>
    <row r="179" spans="1:21" ht="13.5" customHeight="1" x14ac:dyDescent="0.2">
      <c r="A179" s="43"/>
      <c r="B179" s="43" t="str">
        <f t="shared" si="48"/>
        <v>Round 12</v>
      </c>
      <c r="C179" s="44"/>
      <c r="D179" s="16" t="s">
        <v>24</v>
      </c>
      <c r="E179" s="19" t="s">
        <v>518</v>
      </c>
      <c r="F179" s="11" t="s">
        <v>14</v>
      </c>
      <c r="G179" s="19" t="s">
        <v>515</v>
      </c>
      <c r="H179" s="45" t="s">
        <v>507</v>
      </c>
      <c r="I179" s="46">
        <v>0.3611111111111111</v>
      </c>
      <c r="J179" s="47" t="str">
        <f t="shared" si="44"/>
        <v>Hunters HillU9 Wagtails</v>
      </c>
      <c r="K179" s="47" t="str">
        <f t="shared" si="45"/>
        <v>Lane CoveU9 White</v>
      </c>
      <c r="L179" s="19" t="str">
        <f t="shared" si="4"/>
        <v>Hunters HillU9 Wagtails V Lane CoveU9 White</v>
      </c>
      <c r="M179" s="19">
        <f t="shared" si="5"/>
        <v>1</v>
      </c>
      <c r="N179" s="48" t="s">
        <v>370</v>
      </c>
      <c r="O179" s="49" t="str">
        <f t="shared" si="46"/>
        <v>Hunters HillRound 12</v>
      </c>
      <c r="P179" s="49" t="str">
        <f t="shared" si="47"/>
        <v>Lane CoveRound 12</v>
      </c>
      <c r="Q179" s="19"/>
      <c r="R179" s="19"/>
      <c r="S179" s="19"/>
      <c r="T179" s="19"/>
      <c r="U179" s="19"/>
    </row>
    <row r="180" spans="1:21" ht="13.5" customHeight="1" x14ac:dyDescent="0.2">
      <c r="A180" s="43"/>
      <c r="B180" s="43" t="str">
        <f t="shared" si="48"/>
        <v>Round 12</v>
      </c>
      <c r="C180" s="44"/>
      <c r="D180" s="16" t="s">
        <v>24</v>
      </c>
      <c r="E180" s="19" t="s">
        <v>517</v>
      </c>
      <c r="F180" s="16" t="s">
        <v>24</v>
      </c>
      <c r="G180" s="19" t="s">
        <v>380</v>
      </c>
      <c r="H180" s="45"/>
      <c r="I180" s="45"/>
      <c r="J180" s="47" t="str">
        <f t="shared" si="44"/>
        <v>Hunters HillU9 Cockatoos</v>
      </c>
      <c r="K180" s="47" t="str">
        <f t="shared" si="45"/>
        <v>Hunters HillBye</v>
      </c>
      <c r="L180" s="19" t="str">
        <f t="shared" si="4"/>
        <v>Hunters HillU9 Cockatoos V Hunters HillBye</v>
      </c>
      <c r="M180" s="19">
        <f t="shared" si="5"/>
        <v>1</v>
      </c>
      <c r="N180" s="48" t="s">
        <v>370</v>
      </c>
      <c r="O180" s="49" t="str">
        <f t="shared" si="46"/>
        <v>Hunters HillRound 12</v>
      </c>
      <c r="P180" s="49" t="str">
        <f t="shared" si="47"/>
        <v>Hunters HillRound 12</v>
      </c>
      <c r="Q180" s="19"/>
      <c r="R180" s="19"/>
      <c r="S180" s="19"/>
      <c r="T180" s="19"/>
      <c r="U180" s="19">
        <f>COUNTIF($J$15:$J$193,T180)</f>
        <v>0</v>
      </c>
    </row>
    <row r="181" spans="1:21" ht="13.5" customHeight="1" x14ac:dyDescent="0.2">
      <c r="A181" s="43"/>
      <c r="B181" s="43" t="s">
        <v>206</v>
      </c>
      <c r="C181" s="44">
        <v>43324</v>
      </c>
      <c r="D181" s="14" t="s">
        <v>16</v>
      </c>
      <c r="E181" s="19" t="s">
        <v>283</v>
      </c>
      <c r="F181" s="12" t="s">
        <v>12</v>
      </c>
      <c r="G181" s="19" t="s">
        <v>408</v>
      </c>
      <c r="H181" s="45" t="s">
        <v>343</v>
      </c>
      <c r="I181" s="46">
        <v>0.3888888888888889</v>
      </c>
      <c r="J181" s="47" t="str">
        <f t="shared" si="44"/>
        <v>LindfieldU9 Stags</v>
      </c>
      <c r="K181" s="47" t="str">
        <f t="shared" si="45"/>
        <v>KWPU9 blue</v>
      </c>
      <c r="L181" s="19" t="str">
        <f t="shared" si="4"/>
        <v>LindfieldU9 Stags V KWPU9 blue</v>
      </c>
      <c r="M181" s="19">
        <f t="shared" si="5"/>
        <v>1</v>
      </c>
      <c r="N181" s="47" t="s">
        <v>396</v>
      </c>
      <c r="O181" s="49" t="str">
        <f t="shared" si="46"/>
        <v>LindfieldRound 12</v>
      </c>
      <c r="P181" s="49" t="str">
        <f t="shared" si="47"/>
        <v>KWPRound 12</v>
      </c>
      <c r="Q181" s="19"/>
      <c r="R181" s="19"/>
      <c r="S181" s="19"/>
      <c r="T181" s="19"/>
      <c r="U181" s="19"/>
    </row>
    <row r="182" spans="1:21" ht="13.5" customHeight="1" x14ac:dyDescent="0.2">
      <c r="A182" s="43"/>
      <c r="B182" s="43" t="s">
        <v>206</v>
      </c>
      <c r="C182" s="44"/>
      <c r="D182" s="14" t="s">
        <v>16</v>
      </c>
      <c r="E182" s="22" t="s">
        <v>516</v>
      </c>
      <c r="F182" s="12" t="s">
        <v>12</v>
      </c>
      <c r="G182" s="19" t="s">
        <v>279</v>
      </c>
      <c r="H182" s="45" t="s">
        <v>344</v>
      </c>
      <c r="I182" s="46">
        <v>0.3888888888888889</v>
      </c>
      <c r="J182" s="47" t="str">
        <f t="shared" si="44"/>
        <v>LindfieldU9 Elks</v>
      </c>
      <c r="K182" s="47" t="str">
        <f t="shared" si="45"/>
        <v>KWPU9 Gold</v>
      </c>
      <c r="L182" s="19" t="str">
        <f t="shared" si="4"/>
        <v>LindfieldU9 Elks V KWPU9 Gold</v>
      </c>
      <c r="M182" s="19">
        <f t="shared" si="5"/>
        <v>1</v>
      </c>
      <c r="N182" s="48" t="s">
        <v>382</v>
      </c>
      <c r="O182" s="49" t="str">
        <f t="shared" si="46"/>
        <v>LindfieldRound 12</v>
      </c>
      <c r="P182" s="49" t="str">
        <f t="shared" si="47"/>
        <v>KWPRound 12</v>
      </c>
      <c r="Q182" s="19"/>
      <c r="R182" s="19"/>
      <c r="S182" s="19"/>
      <c r="T182" s="19"/>
      <c r="U182" s="19"/>
    </row>
    <row r="183" spans="1:21" ht="13.5" customHeight="1" x14ac:dyDescent="0.2">
      <c r="A183" s="43" t="s">
        <v>207</v>
      </c>
      <c r="B183" s="43" t="s">
        <v>207</v>
      </c>
      <c r="C183" s="44">
        <v>43330</v>
      </c>
      <c r="D183" s="16" t="s">
        <v>24</v>
      </c>
      <c r="E183" s="19" t="s">
        <v>278</v>
      </c>
      <c r="F183" s="9" t="s">
        <v>26</v>
      </c>
      <c r="G183" s="19" t="s">
        <v>288</v>
      </c>
      <c r="H183" s="45" t="s">
        <v>260</v>
      </c>
      <c r="I183" s="46">
        <v>0.3888888888888889</v>
      </c>
      <c r="J183" s="47" t="str">
        <f t="shared" si="44"/>
        <v>Hunters HillU9 Magpies</v>
      </c>
      <c r="K183" s="47" t="str">
        <f t="shared" si="45"/>
        <v>MosmanU9 Sharks</v>
      </c>
      <c r="L183" s="19" t="str">
        <f t="shared" si="4"/>
        <v>Hunters HillU9 Magpies V MosmanU9 Sharks</v>
      </c>
      <c r="M183" s="19">
        <f t="shared" si="5"/>
        <v>1</v>
      </c>
      <c r="N183" s="48" t="s">
        <v>370</v>
      </c>
      <c r="O183" s="49" t="str">
        <f t="shared" si="46"/>
        <v>Hunters HillRound 13</v>
      </c>
      <c r="P183" s="49" t="str">
        <f t="shared" si="47"/>
        <v>MosmanRound 13</v>
      </c>
      <c r="Q183" s="19"/>
      <c r="R183" s="19"/>
      <c r="S183" s="19"/>
      <c r="T183" s="19"/>
      <c r="U183" s="19"/>
    </row>
    <row r="184" spans="1:21" ht="13.5" customHeight="1" x14ac:dyDescent="0.2">
      <c r="A184" s="43"/>
      <c r="B184" s="43" t="str">
        <f t="shared" ref="B184:B186" si="49">B183</f>
        <v>Round 13</v>
      </c>
      <c r="C184" s="44"/>
      <c r="D184" s="16" t="s">
        <v>24</v>
      </c>
      <c r="E184" s="19" t="s">
        <v>280</v>
      </c>
      <c r="F184" s="7" t="s">
        <v>8</v>
      </c>
      <c r="G184" s="19" t="s">
        <v>279</v>
      </c>
      <c r="H184" s="45" t="s">
        <v>506</v>
      </c>
      <c r="I184" s="46">
        <v>0.3888888888888889</v>
      </c>
      <c r="J184" s="47" t="str">
        <f t="shared" si="44"/>
        <v>Hunters HillU9 Crows</v>
      </c>
      <c r="K184" s="47" t="str">
        <f t="shared" si="45"/>
        <v>ChatswoodU9 Gold</v>
      </c>
      <c r="L184" s="19" t="str">
        <f t="shared" si="4"/>
        <v>Hunters HillU9 Crows V ChatswoodU9 Gold</v>
      </c>
      <c r="M184" s="19">
        <f t="shared" si="5"/>
        <v>1</v>
      </c>
      <c r="N184" s="48" t="s">
        <v>370</v>
      </c>
      <c r="O184" s="49" t="str">
        <f t="shared" si="46"/>
        <v>Hunters HillRound 13</v>
      </c>
      <c r="P184" s="49" t="str">
        <f t="shared" si="47"/>
        <v>ChatswoodRound 13</v>
      </c>
      <c r="Q184" s="19"/>
      <c r="R184" s="19"/>
      <c r="S184" s="19"/>
      <c r="T184" s="19"/>
      <c r="U184" s="19"/>
    </row>
    <row r="185" spans="1:21" ht="13.5" customHeight="1" x14ac:dyDescent="0.2">
      <c r="A185" s="43"/>
      <c r="B185" s="43" t="str">
        <f t="shared" si="49"/>
        <v>Round 13</v>
      </c>
      <c r="C185" s="44"/>
      <c r="D185" s="16" t="s">
        <v>24</v>
      </c>
      <c r="E185" s="19" t="s">
        <v>518</v>
      </c>
      <c r="F185" s="17" t="s">
        <v>22</v>
      </c>
      <c r="G185" s="19" t="s">
        <v>290</v>
      </c>
      <c r="H185" s="45" t="s">
        <v>507</v>
      </c>
      <c r="I185" s="46">
        <v>0.3888888888888889</v>
      </c>
      <c r="J185" s="47" t="str">
        <f t="shared" si="44"/>
        <v>Hunters HillU9 Wagtails</v>
      </c>
      <c r="K185" s="47" t="str">
        <f t="shared" si="45"/>
        <v>WahroongaU9 Red</v>
      </c>
      <c r="L185" s="19" t="str">
        <f t="shared" si="4"/>
        <v>Hunters HillU9 Wagtails V WahroongaU9 Red</v>
      </c>
      <c r="M185" s="19">
        <f t="shared" si="5"/>
        <v>1</v>
      </c>
      <c r="N185" s="48" t="s">
        <v>370</v>
      </c>
      <c r="O185" s="49" t="str">
        <f t="shared" si="46"/>
        <v>Hunters HillRound 13</v>
      </c>
      <c r="P185" s="49" t="str">
        <f t="shared" si="47"/>
        <v>WahroongaRound 13</v>
      </c>
      <c r="Q185" s="19"/>
      <c r="R185" s="19"/>
      <c r="S185" s="19"/>
      <c r="T185" s="19"/>
      <c r="U185" s="19"/>
    </row>
    <row r="186" spans="1:21" ht="13.5" customHeight="1" x14ac:dyDescent="0.2">
      <c r="A186" s="43"/>
      <c r="B186" s="43" t="str">
        <f t="shared" si="49"/>
        <v>Round 13</v>
      </c>
      <c r="C186" s="44"/>
      <c r="D186" s="16" t="s">
        <v>24</v>
      </c>
      <c r="E186" s="19" t="s">
        <v>517</v>
      </c>
      <c r="F186" s="7" t="s">
        <v>8</v>
      </c>
      <c r="G186" s="19" t="s">
        <v>301</v>
      </c>
      <c r="H186" s="45" t="s">
        <v>257</v>
      </c>
      <c r="I186" s="46">
        <v>0.3888888888888889</v>
      </c>
      <c r="J186" s="47" t="str">
        <f t="shared" si="44"/>
        <v>Hunters HillU9 Cockatoos</v>
      </c>
      <c r="K186" s="47" t="str">
        <f t="shared" si="45"/>
        <v>ChatswoodU9 Green</v>
      </c>
      <c r="L186" s="19" t="str">
        <f t="shared" si="4"/>
        <v>Hunters HillU9 Cockatoos V ChatswoodU9 Green</v>
      </c>
      <c r="M186" s="19">
        <f t="shared" si="5"/>
        <v>1</v>
      </c>
      <c r="N186" s="48" t="s">
        <v>510</v>
      </c>
      <c r="O186" s="49" t="str">
        <f t="shared" si="46"/>
        <v>Hunters HillRound 13</v>
      </c>
      <c r="P186" s="49" t="str">
        <f t="shared" si="47"/>
        <v>ChatswoodRound 13</v>
      </c>
      <c r="Q186" s="19"/>
      <c r="R186" s="19"/>
      <c r="S186" s="19"/>
      <c r="T186" s="19"/>
      <c r="U186" s="19"/>
    </row>
    <row r="187" spans="1:21" ht="13.5" customHeight="1" x14ac:dyDescent="0.2">
      <c r="A187" s="43"/>
      <c r="B187" s="43" t="str">
        <f>B185</f>
        <v>Round 13</v>
      </c>
      <c r="C187" s="44"/>
      <c r="D187" s="14" t="s">
        <v>16</v>
      </c>
      <c r="E187" s="19" t="s">
        <v>283</v>
      </c>
      <c r="F187" s="18" t="s">
        <v>28</v>
      </c>
      <c r="G187" s="19" t="s">
        <v>279</v>
      </c>
      <c r="H187" s="45" t="s">
        <v>343</v>
      </c>
      <c r="I187" s="46">
        <v>0.3888888888888889</v>
      </c>
      <c r="J187" s="47" t="str">
        <f t="shared" si="44"/>
        <v>LindfieldU9 Stags</v>
      </c>
      <c r="K187" s="47" t="str">
        <f t="shared" si="45"/>
        <v>Norths PiratesU9 Gold</v>
      </c>
      <c r="L187" s="19" t="str">
        <f t="shared" si="4"/>
        <v>LindfieldU9 Stags V Norths PiratesU9 Gold</v>
      </c>
      <c r="M187" s="19">
        <f t="shared" si="5"/>
        <v>1</v>
      </c>
      <c r="N187" s="48" t="s">
        <v>370</v>
      </c>
      <c r="O187" s="49" t="str">
        <f t="shared" si="46"/>
        <v>LindfieldRound 13</v>
      </c>
      <c r="P187" s="49" t="str">
        <f t="shared" si="47"/>
        <v>Norths PiratesRound 13</v>
      </c>
      <c r="Q187" s="19"/>
      <c r="R187" s="19"/>
      <c r="S187" s="19"/>
      <c r="T187" s="19"/>
      <c r="U187" s="19"/>
    </row>
    <row r="188" spans="1:21" ht="13.5" customHeight="1" x14ac:dyDescent="0.2">
      <c r="A188" s="43"/>
      <c r="B188" s="43" t="str">
        <f t="shared" ref="B188:B194" si="50">B187</f>
        <v>Round 13</v>
      </c>
      <c r="C188" s="44"/>
      <c r="D188" s="14" t="s">
        <v>16</v>
      </c>
      <c r="E188" s="22" t="s">
        <v>516</v>
      </c>
      <c r="F188" s="17" t="s">
        <v>22</v>
      </c>
      <c r="G188" s="19" t="s">
        <v>281</v>
      </c>
      <c r="H188" s="45" t="s">
        <v>344</v>
      </c>
      <c r="I188" s="46">
        <v>0.3888888888888889</v>
      </c>
      <c r="J188" s="47" t="str">
        <f t="shared" si="44"/>
        <v>LindfieldU9 Elks</v>
      </c>
      <c r="K188" s="47" t="str">
        <f t="shared" si="45"/>
        <v>WahroongaU9 Blue</v>
      </c>
      <c r="L188" s="19" t="str">
        <f t="shared" si="4"/>
        <v>LindfieldU9 Elks V WahroongaU9 Blue</v>
      </c>
      <c r="M188" s="19">
        <f t="shared" si="5"/>
        <v>1</v>
      </c>
      <c r="N188" s="48" t="s">
        <v>370</v>
      </c>
      <c r="O188" s="49" t="str">
        <f t="shared" si="46"/>
        <v>LindfieldRound 13</v>
      </c>
      <c r="P188" s="49" t="str">
        <f t="shared" si="47"/>
        <v>WahroongaRound 13</v>
      </c>
      <c r="Q188" s="19"/>
      <c r="R188" s="19"/>
      <c r="S188" s="19"/>
      <c r="T188" s="19"/>
      <c r="U188" s="19"/>
    </row>
    <row r="189" spans="1:21" ht="13.5" customHeight="1" x14ac:dyDescent="0.2">
      <c r="A189" s="43"/>
      <c r="B189" s="43" t="str">
        <f t="shared" si="50"/>
        <v>Round 13</v>
      </c>
      <c r="C189" s="44"/>
      <c r="D189" s="13" t="s">
        <v>20</v>
      </c>
      <c r="E189" s="19" t="s">
        <v>407</v>
      </c>
      <c r="F189" s="17" t="s">
        <v>22</v>
      </c>
      <c r="G189" s="19" t="s">
        <v>279</v>
      </c>
      <c r="H189" s="45" t="s">
        <v>338</v>
      </c>
      <c r="I189" s="46">
        <v>0.3611111111111111</v>
      </c>
      <c r="J189" s="47" t="str">
        <f t="shared" si="44"/>
        <v>St IvesU9 Blues</v>
      </c>
      <c r="K189" s="47" t="str">
        <f t="shared" si="45"/>
        <v>WahroongaU9 Gold</v>
      </c>
      <c r="L189" s="19" t="str">
        <f t="shared" si="4"/>
        <v>St IvesU9 Blues V WahroongaU9 Gold</v>
      </c>
      <c r="M189" s="19">
        <f t="shared" si="5"/>
        <v>1</v>
      </c>
      <c r="N189" s="48" t="s">
        <v>370</v>
      </c>
      <c r="O189" s="49" t="str">
        <f t="shared" si="46"/>
        <v>St IvesRound 13</v>
      </c>
      <c r="P189" s="49" t="str">
        <f t="shared" si="47"/>
        <v>WahroongaRound 13</v>
      </c>
      <c r="Q189" s="19"/>
      <c r="R189" s="19"/>
      <c r="S189" s="19"/>
      <c r="T189" s="19"/>
      <c r="U189" s="19"/>
    </row>
    <row r="190" spans="1:21" ht="13.5" customHeight="1" x14ac:dyDescent="0.2">
      <c r="A190" s="43"/>
      <c r="B190" s="43" t="str">
        <f t="shared" si="50"/>
        <v>Round 13</v>
      </c>
      <c r="C190" s="44"/>
      <c r="D190" s="15" t="s">
        <v>18</v>
      </c>
      <c r="E190" s="19" t="s">
        <v>410</v>
      </c>
      <c r="F190" s="17" t="s">
        <v>22</v>
      </c>
      <c r="G190" s="19" t="s">
        <v>301</v>
      </c>
      <c r="H190" s="45" t="s">
        <v>342</v>
      </c>
      <c r="I190" s="46">
        <v>0.3611111111111111</v>
      </c>
      <c r="J190" s="47" t="str">
        <f t="shared" si="44"/>
        <v>RosevilleU9 Cyclones</v>
      </c>
      <c r="K190" s="47" t="str">
        <f t="shared" si="45"/>
        <v>WahroongaU9 Green</v>
      </c>
      <c r="L190" s="19" t="str">
        <f t="shared" si="4"/>
        <v>RosevilleU9 Cyclones V WahroongaU9 Green</v>
      </c>
      <c r="M190" s="19">
        <f t="shared" si="5"/>
        <v>1</v>
      </c>
      <c r="N190" s="48" t="s">
        <v>370</v>
      </c>
      <c r="O190" s="49" t="str">
        <f t="shared" si="46"/>
        <v>RosevilleRound 13</v>
      </c>
      <c r="P190" s="49" t="str">
        <f t="shared" si="47"/>
        <v>WahroongaRound 13</v>
      </c>
      <c r="Q190" s="19"/>
      <c r="R190" s="19"/>
      <c r="S190" s="19"/>
      <c r="T190" s="19"/>
      <c r="U190" s="19"/>
    </row>
    <row r="191" spans="1:21" ht="13.5" customHeight="1" x14ac:dyDescent="0.2">
      <c r="A191" s="43"/>
      <c r="B191" s="43" t="str">
        <f t="shared" si="50"/>
        <v>Round 13</v>
      </c>
      <c r="C191" s="44"/>
      <c r="D191" s="9" t="s">
        <v>26</v>
      </c>
      <c r="E191" s="19" t="s">
        <v>285</v>
      </c>
      <c r="F191" s="18" t="s">
        <v>28</v>
      </c>
      <c r="G191" s="19" t="s">
        <v>409</v>
      </c>
      <c r="H191" s="45" t="s">
        <v>266</v>
      </c>
      <c r="I191" s="46">
        <v>0.3888888888888889</v>
      </c>
      <c r="J191" s="47" t="str">
        <f t="shared" si="44"/>
        <v>MosmanU9 Dolphins</v>
      </c>
      <c r="K191" s="47" t="str">
        <f t="shared" si="45"/>
        <v>Norths PiratesU9 Reds</v>
      </c>
      <c r="L191" s="19" t="str">
        <f t="shared" si="4"/>
        <v>MosmanU9 Dolphins V Norths PiratesU9 Reds</v>
      </c>
      <c r="M191" s="19">
        <f t="shared" si="5"/>
        <v>1</v>
      </c>
      <c r="N191" s="48" t="s">
        <v>370</v>
      </c>
      <c r="O191" s="49" t="str">
        <f t="shared" si="46"/>
        <v>MosmanRound 13</v>
      </c>
      <c r="P191" s="49" t="str">
        <f t="shared" si="47"/>
        <v>Norths PiratesRound 13</v>
      </c>
      <c r="Q191" s="19"/>
      <c r="R191" s="19"/>
      <c r="S191" s="19"/>
      <c r="T191" s="19"/>
      <c r="U191" s="19"/>
    </row>
    <row r="192" spans="1:21" ht="13.5" customHeight="1" x14ac:dyDescent="0.2">
      <c r="A192" s="43"/>
      <c r="B192" s="43" t="str">
        <f t="shared" si="50"/>
        <v>Round 13</v>
      </c>
      <c r="C192" s="44">
        <v>43331</v>
      </c>
      <c r="D192" s="11" t="s">
        <v>14</v>
      </c>
      <c r="E192" s="22" t="s">
        <v>515</v>
      </c>
      <c r="F192" s="12" t="s">
        <v>12</v>
      </c>
      <c r="G192" s="19" t="s">
        <v>408</v>
      </c>
      <c r="H192" s="45" t="s">
        <v>325</v>
      </c>
      <c r="I192" s="46">
        <v>0.46180555555555558</v>
      </c>
      <c r="J192" s="47" t="str">
        <f t="shared" si="44"/>
        <v>Lane CoveU9 White</v>
      </c>
      <c r="K192" s="47" t="str">
        <f t="shared" si="45"/>
        <v>KWPU9 blue</v>
      </c>
      <c r="L192" s="19" t="str">
        <f t="shared" si="4"/>
        <v>Lane CoveU9 White V KWPU9 blue</v>
      </c>
      <c r="M192" s="19">
        <f t="shared" si="5"/>
        <v>1</v>
      </c>
      <c r="N192" s="48" t="s">
        <v>382</v>
      </c>
      <c r="O192" s="49" t="str">
        <f t="shared" si="46"/>
        <v>Lane CoveRound 13</v>
      </c>
      <c r="P192" s="49" t="str">
        <f t="shared" si="47"/>
        <v>KWPRound 13</v>
      </c>
      <c r="Q192" s="19"/>
      <c r="R192" s="19"/>
      <c r="S192" s="19"/>
      <c r="T192" s="19"/>
      <c r="U192" s="19"/>
    </row>
    <row r="193" spans="1:30" ht="13.5" customHeight="1" x14ac:dyDescent="0.2">
      <c r="A193" s="43"/>
      <c r="B193" s="43" t="str">
        <f t="shared" si="50"/>
        <v>Round 13</v>
      </c>
      <c r="C193" s="44"/>
      <c r="D193" s="11" t="s">
        <v>14</v>
      </c>
      <c r="E193" s="19" t="s">
        <v>279</v>
      </c>
      <c r="F193" s="12" t="s">
        <v>12</v>
      </c>
      <c r="G193" s="19" t="s">
        <v>279</v>
      </c>
      <c r="H193" s="45" t="s">
        <v>326</v>
      </c>
      <c r="I193" s="46">
        <v>0.46180555555555558</v>
      </c>
      <c r="J193" s="47" t="str">
        <f t="shared" si="44"/>
        <v>Lane CoveU9 Gold</v>
      </c>
      <c r="K193" s="47" t="str">
        <f t="shared" si="45"/>
        <v>KWPU9 Gold</v>
      </c>
      <c r="L193" s="19" t="str">
        <f t="shared" si="4"/>
        <v>Lane CoveU9 Gold V KWPU9 Gold</v>
      </c>
      <c r="M193" s="19">
        <f t="shared" si="5"/>
        <v>1</v>
      </c>
      <c r="N193" s="48" t="s">
        <v>382</v>
      </c>
      <c r="O193" s="49" t="str">
        <f t="shared" si="46"/>
        <v>Lane CoveRound 13</v>
      </c>
      <c r="P193" s="49" t="str">
        <f t="shared" si="47"/>
        <v>KWPRound 13</v>
      </c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</row>
    <row r="194" spans="1:30" ht="13.5" customHeight="1" x14ac:dyDescent="0.2">
      <c r="A194" s="43"/>
      <c r="B194" s="43" t="str">
        <f t="shared" si="50"/>
        <v>Round 13</v>
      </c>
      <c r="C194" s="44"/>
      <c r="D194" s="11" t="s">
        <v>14</v>
      </c>
      <c r="E194" s="19" t="s">
        <v>281</v>
      </c>
      <c r="F194" s="9" t="s">
        <v>26</v>
      </c>
      <c r="G194" s="19" t="s">
        <v>289</v>
      </c>
      <c r="H194" s="45" t="s">
        <v>325</v>
      </c>
      <c r="I194" s="46">
        <v>0.43055555555555558</v>
      </c>
      <c r="J194" s="47" t="str">
        <f t="shared" si="44"/>
        <v>Lane CoveU9 Blue</v>
      </c>
      <c r="K194" s="47" t="str">
        <f t="shared" si="45"/>
        <v>MosmanU9 Stingrays</v>
      </c>
      <c r="L194" s="19" t="str">
        <f t="shared" si="4"/>
        <v>Lane CoveU9 Blue V MosmanU9 Stingrays</v>
      </c>
      <c r="M194" s="19">
        <f t="shared" si="5"/>
        <v>1</v>
      </c>
      <c r="N194" s="48" t="s">
        <v>513</v>
      </c>
      <c r="O194" s="49" t="str">
        <f t="shared" si="46"/>
        <v>Lane CoveRound 13</v>
      </c>
      <c r="P194" s="49" t="str">
        <f t="shared" si="47"/>
        <v>MosmanRound 13</v>
      </c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</row>
    <row r="195" spans="1:30" ht="13.5" customHeight="1" x14ac:dyDescent="0.2">
      <c r="A195" s="43"/>
      <c r="B195" s="43" t="str">
        <f>B193</f>
        <v>Round 13</v>
      </c>
      <c r="C195" s="44"/>
      <c r="D195" s="10" t="s">
        <v>10</v>
      </c>
      <c r="E195" s="19" t="s">
        <v>293</v>
      </c>
      <c r="F195" s="9" t="s">
        <v>26</v>
      </c>
      <c r="G195" s="19" t="s">
        <v>282</v>
      </c>
      <c r="H195" s="45" t="s">
        <v>549</v>
      </c>
      <c r="I195" s="46">
        <v>0.3611111111111111</v>
      </c>
      <c r="J195" s="47" t="str">
        <f t="shared" si="44"/>
        <v>HornsbyU9 Black</v>
      </c>
      <c r="K195" s="47" t="str">
        <f t="shared" si="45"/>
        <v>MosmanU9 Whales</v>
      </c>
      <c r="L195" s="19" t="str">
        <f t="shared" si="4"/>
        <v>HornsbyU9 Black V MosmanU9 Whales</v>
      </c>
      <c r="M195" s="19">
        <f t="shared" si="5"/>
        <v>1</v>
      </c>
      <c r="N195" s="48" t="s">
        <v>382</v>
      </c>
      <c r="O195" s="49" t="str">
        <f t="shared" si="46"/>
        <v>HornsbyRound 13</v>
      </c>
      <c r="P195" s="49" t="str">
        <f t="shared" si="47"/>
        <v>MosmanRound 13</v>
      </c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</row>
    <row r="196" spans="1:30" ht="13.5" customHeight="1" x14ac:dyDescent="0.2">
      <c r="A196" s="43"/>
      <c r="B196" s="43" t="str">
        <f>B195</f>
        <v>Round 13</v>
      </c>
      <c r="C196" s="109" t="s">
        <v>380</v>
      </c>
      <c r="D196" s="18" t="s">
        <v>28</v>
      </c>
      <c r="E196" s="19" t="s">
        <v>293</v>
      </c>
      <c r="F196" s="18" t="s">
        <v>28</v>
      </c>
      <c r="G196" s="19" t="s">
        <v>380</v>
      </c>
      <c r="H196" s="45"/>
      <c r="I196" s="45"/>
      <c r="J196" s="47" t="str">
        <f t="shared" si="44"/>
        <v>Norths PiratesU9 Black</v>
      </c>
      <c r="K196" s="47" t="str">
        <f t="shared" si="45"/>
        <v>Norths PiratesBye</v>
      </c>
      <c r="L196" s="19" t="str">
        <f t="shared" si="4"/>
        <v>Norths PiratesU9 Black V Norths PiratesBye</v>
      </c>
      <c r="M196" s="19">
        <f t="shared" si="5"/>
        <v>1</v>
      </c>
      <c r="N196" s="48" t="s">
        <v>380</v>
      </c>
      <c r="O196" s="49" t="str">
        <f t="shared" si="46"/>
        <v>Norths PiratesRound 13</v>
      </c>
      <c r="P196" s="49" t="str">
        <f t="shared" si="47"/>
        <v>Norths PiratesRound 13</v>
      </c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</row>
    <row r="197" spans="1:30" ht="13.5" customHeight="1" x14ac:dyDescent="0.2">
      <c r="A197" s="43" t="s">
        <v>354</v>
      </c>
      <c r="B197" s="43" t="s">
        <v>354</v>
      </c>
      <c r="C197" s="44">
        <f>C183+7</f>
        <v>43337</v>
      </c>
      <c r="D197" s="9" t="s">
        <v>26</v>
      </c>
      <c r="E197" s="19" t="s">
        <v>285</v>
      </c>
      <c r="F197" s="16" t="s">
        <v>24</v>
      </c>
      <c r="G197" s="19" t="s">
        <v>278</v>
      </c>
      <c r="H197" s="45" t="s">
        <v>521</v>
      </c>
      <c r="I197" s="46">
        <v>0.33333333333333331</v>
      </c>
      <c r="J197" s="47" t="str">
        <f t="shared" si="44"/>
        <v>MosmanU9 Dolphins</v>
      </c>
      <c r="K197" s="47" t="str">
        <f t="shared" si="45"/>
        <v>Hunters HillU9 Magpies</v>
      </c>
      <c r="L197" s="19" t="str">
        <f t="shared" si="4"/>
        <v>MosmanU9 Dolphins V Hunters HillU9 Magpies</v>
      </c>
      <c r="M197" s="19">
        <f t="shared" si="5"/>
        <v>2</v>
      </c>
      <c r="N197" s="48" t="s">
        <v>370</v>
      </c>
      <c r="O197" s="49" t="str">
        <f t="shared" si="46"/>
        <v>MosmanRound 14</v>
      </c>
      <c r="P197" s="49" t="e">
        <f t="shared" ref="P197:P203" si="51">#REF!&amp;B197</f>
        <v>#REF!</v>
      </c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</row>
    <row r="198" spans="1:30" ht="13.5" customHeight="1" x14ac:dyDescent="0.2">
      <c r="A198" s="43"/>
      <c r="B198" s="43" t="str">
        <f t="shared" ref="B198:B204" si="52">B197</f>
        <v>Round 14</v>
      </c>
      <c r="C198" s="44"/>
      <c r="D198" s="9" t="s">
        <v>26</v>
      </c>
      <c r="E198" s="19" t="s">
        <v>288</v>
      </c>
      <c r="F198" s="16" t="s">
        <v>24</v>
      </c>
      <c r="G198" s="19" t="s">
        <v>280</v>
      </c>
      <c r="H198" s="45" t="s">
        <v>523</v>
      </c>
      <c r="I198" s="46">
        <v>0.33333333333333331</v>
      </c>
      <c r="J198" s="47" t="str">
        <f t="shared" si="44"/>
        <v>MosmanU9 Sharks</v>
      </c>
      <c r="K198" s="47" t="str">
        <f t="shared" si="45"/>
        <v>Hunters HillU9 Crows</v>
      </c>
      <c r="L198" s="19" t="str">
        <f t="shared" si="4"/>
        <v>MosmanU9 Sharks V Hunters HillU9 Crows</v>
      </c>
      <c r="M198" s="19">
        <f t="shared" si="5"/>
        <v>2</v>
      </c>
      <c r="N198" s="48" t="s">
        <v>370</v>
      </c>
      <c r="O198" s="49" t="str">
        <f t="shared" si="46"/>
        <v>MosmanRound 14</v>
      </c>
      <c r="P198" s="49" t="e">
        <f t="shared" si="51"/>
        <v>#REF!</v>
      </c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</row>
    <row r="199" spans="1:30" ht="13.5" customHeight="1" x14ac:dyDescent="0.2">
      <c r="A199" s="43"/>
      <c r="B199" s="43" t="str">
        <f t="shared" si="52"/>
        <v>Round 14</v>
      </c>
      <c r="C199" s="44"/>
      <c r="D199" s="9" t="s">
        <v>26</v>
      </c>
      <c r="E199" s="19" t="s">
        <v>289</v>
      </c>
      <c r="F199" s="100"/>
      <c r="G199" s="100"/>
      <c r="H199" s="45" t="s">
        <v>521</v>
      </c>
      <c r="I199" s="46">
        <v>0.36805555555555558</v>
      </c>
      <c r="J199" s="47" t="str">
        <f t="shared" si="44"/>
        <v>MosmanU9 Stingrays</v>
      </c>
      <c r="K199" s="47" t="str">
        <f t="shared" si="45"/>
        <v/>
      </c>
      <c r="L199" s="19" t="str">
        <f t="shared" si="4"/>
        <v xml:space="preserve">MosmanU9 Stingrays V </v>
      </c>
      <c r="M199" s="19">
        <f t="shared" si="5"/>
        <v>1</v>
      </c>
      <c r="N199" s="48" t="s">
        <v>370</v>
      </c>
      <c r="O199" s="49" t="str">
        <f t="shared" si="46"/>
        <v>MosmanRound 14</v>
      </c>
      <c r="P199" s="49" t="e">
        <f t="shared" si="51"/>
        <v>#REF!</v>
      </c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</row>
    <row r="200" spans="1:30" ht="13.5" customHeight="1" x14ac:dyDescent="0.2">
      <c r="A200" s="43"/>
      <c r="B200" s="43" t="str">
        <f t="shared" si="52"/>
        <v>Round 14</v>
      </c>
      <c r="C200" s="44"/>
      <c r="D200" s="9" t="s">
        <v>26</v>
      </c>
      <c r="E200" s="19" t="s">
        <v>282</v>
      </c>
      <c r="F200" s="100"/>
      <c r="G200" s="100"/>
      <c r="H200" s="45" t="s">
        <v>523</v>
      </c>
      <c r="I200" s="46">
        <v>0.36805555555555558</v>
      </c>
      <c r="J200" s="47" t="str">
        <f t="shared" si="44"/>
        <v>MosmanU9 Whales</v>
      </c>
      <c r="K200" s="47" t="str">
        <f t="shared" si="45"/>
        <v/>
      </c>
      <c r="L200" s="19" t="str">
        <f t="shared" si="4"/>
        <v xml:space="preserve">MosmanU9 Whales V </v>
      </c>
      <c r="M200" s="19">
        <f t="shared" si="5"/>
        <v>1</v>
      </c>
      <c r="N200" s="48" t="s">
        <v>510</v>
      </c>
      <c r="O200" s="49" t="str">
        <f t="shared" si="46"/>
        <v>MosmanRound 14</v>
      </c>
      <c r="P200" s="49" t="e">
        <f t="shared" si="51"/>
        <v>#REF!</v>
      </c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</row>
    <row r="201" spans="1:30" ht="13.5" customHeight="1" x14ac:dyDescent="0.2">
      <c r="A201" s="43"/>
      <c r="B201" s="43" t="str">
        <f t="shared" si="52"/>
        <v>Round 14</v>
      </c>
      <c r="C201" s="44"/>
      <c r="D201" s="18" t="s">
        <v>28</v>
      </c>
      <c r="E201" s="19" t="s">
        <v>409</v>
      </c>
      <c r="F201" s="16" t="s">
        <v>24</v>
      </c>
      <c r="G201" s="19" t="s">
        <v>517</v>
      </c>
      <c r="H201" s="45" t="s">
        <v>291</v>
      </c>
      <c r="I201" s="46">
        <v>0.4236111111111111</v>
      </c>
      <c r="J201" s="47" t="str">
        <f t="shared" si="44"/>
        <v>Norths PiratesU9 Reds</v>
      </c>
      <c r="K201" s="47" t="str">
        <f t="shared" si="45"/>
        <v>Hunters HillU9 Cockatoos</v>
      </c>
      <c r="L201" s="19" t="str">
        <f t="shared" si="4"/>
        <v>Norths PiratesU9 Reds V Hunters HillU9 Cockatoos</v>
      </c>
      <c r="M201" s="19">
        <f t="shared" si="5"/>
        <v>1</v>
      </c>
      <c r="N201" s="48" t="s">
        <v>370</v>
      </c>
      <c r="O201" s="49" t="str">
        <f t="shared" si="46"/>
        <v>Norths PiratesRound 14</v>
      </c>
      <c r="P201" s="49" t="e">
        <f t="shared" si="51"/>
        <v>#REF!</v>
      </c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</row>
    <row r="202" spans="1:30" ht="13.5" customHeight="1" x14ac:dyDescent="0.2">
      <c r="A202" s="43"/>
      <c r="B202" s="43" t="str">
        <f t="shared" si="52"/>
        <v>Round 14</v>
      </c>
      <c r="C202" s="44"/>
      <c r="D202" s="18" t="s">
        <v>28</v>
      </c>
      <c r="E202" s="19" t="s">
        <v>293</v>
      </c>
      <c r="F202" s="16" t="s">
        <v>24</v>
      </c>
      <c r="G202" s="19" t="s">
        <v>518</v>
      </c>
      <c r="H202" s="45" t="s">
        <v>273</v>
      </c>
      <c r="I202" s="46">
        <v>0.41666666666666669</v>
      </c>
      <c r="J202" s="47" t="str">
        <f t="shared" si="44"/>
        <v>Norths PiratesU9 Black</v>
      </c>
      <c r="K202" s="47" t="str">
        <f t="shared" si="45"/>
        <v>Hunters HillU9 Wagtails</v>
      </c>
      <c r="L202" s="19" t="str">
        <f t="shared" si="4"/>
        <v>Norths PiratesU9 Black V Hunters HillU9 Wagtails</v>
      </c>
      <c r="M202" s="19">
        <f t="shared" si="5"/>
        <v>1</v>
      </c>
      <c r="N202" s="48" t="s">
        <v>370</v>
      </c>
      <c r="O202" s="49" t="str">
        <f t="shared" si="46"/>
        <v>Norths PiratesRound 14</v>
      </c>
      <c r="P202" s="49" t="e">
        <f t="shared" si="51"/>
        <v>#REF!</v>
      </c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</row>
    <row r="203" spans="1:30" ht="13.5" customHeight="1" x14ac:dyDescent="0.2">
      <c r="A203" s="43"/>
      <c r="B203" s="43" t="str">
        <f t="shared" si="52"/>
        <v>Round 14</v>
      </c>
      <c r="C203" s="44"/>
      <c r="D203" s="110" t="s">
        <v>28</v>
      </c>
      <c r="E203" s="19" t="s">
        <v>279</v>
      </c>
      <c r="F203" s="100"/>
      <c r="G203" s="100"/>
      <c r="H203" s="45" t="s">
        <v>550</v>
      </c>
      <c r="I203" s="46">
        <v>0.3888888888888889</v>
      </c>
      <c r="J203" s="47" t="str">
        <f t="shared" si="44"/>
        <v>Norths PiratesU9 Gold</v>
      </c>
      <c r="K203" s="47" t="str">
        <f t="shared" si="45"/>
        <v/>
      </c>
      <c r="L203" s="19" t="str">
        <f t="shared" si="4"/>
        <v xml:space="preserve">Norths PiratesU9 Gold V </v>
      </c>
      <c r="M203" s="19">
        <f t="shared" si="5"/>
        <v>1</v>
      </c>
      <c r="N203" s="48" t="s">
        <v>370</v>
      </c>
      <c r="O203" s="49" t="str">
        <f t="shared" si="46"/>
        <v>Norths PiratesRound 14</v>
      </c>
      <c r="P203" s="49" t="e">
        <f t="shared" si="51"/>
        <v>#REF!</v>
      </c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</row>
    <row r="204" spans="1:30" ht="13.5" customHeight="1" x14ac:dyDescent="0.2">
      <c r="A204" s="19"/>
      <c r="B204" s="111" t="str">
        <f t="shared" si="52"/>
        <v>Round 14</v>
      </c>
      <c r="C204" s="112" t="s">
        <v>551</v>
      </c>
      <c r="D204" s="113" t="s">
        <v>8</v>
      </c>
      <c r="E204" s="114" t="s">
        <v>279</v>
      </c>
      <c r="F204" s="114"/>
      <c r="G204" s="114"/>
      <c r="H204" s="114"/>
      <c r="I204" s="114"/>
      <c r="J204" s="47"/>
      <c r="K204" s="47"/>
      <c r="L204" s="19"/>
      <c r="M204" s="19"/>
      <c r="N204" s="22"/>
      <c r="O204" s="22"/>
      <c r="P204" s="22"/>
      <c r="Q204" s="22"/>
      <c r="R204" s="22"/>
      <c r="S204" s="22"/>
      <c r="T204" s="19"/>
      <c r="U204" s="19"/>
      <c r="V204" s="19"/>
      <c r="W204" s="19"/>
      <c r="X204" s="19"/>
      <c r="Y204" s="19"/>
      <c r="Z204" s="19"/>
      <c r="AA204" s="22"/>
      <c r="AB204" s="22"/>
      <c r="AC204" s="22"/>
      <c r="AD204" s="22"/>
    </row>
    <row r="205" spans="1:30" ht="13.5" customHeight="1" x14ac:dyDescent="0.2">
      <c r="A205" s="19"/>
      <c r="B205" s="43"/>
      <c r="C205" s="19"/>
      <c r="D205" s="7" t="s">
        <v>8</v>
      </c>
      <c r="E205" s="19" t="s">
        <v>301</v>
      </c>
      <c r="F205" s="19"/>
      <c r="G205" s="19"/>
      <c r="H205" s="19"/>
      <c r="I205" s="19"/>
      <c r="J205" s="47"/>
      <c r="K205" s="47"/>
      <c r="L205" s="19"/>
      <c r="M205" s="19"/>
      <c r="N205" s="22"/>
      <c r="O205" s="22"/>
      <c r="P205" s="22"/>
      <c r="Q205" s="22"/>
      <c r="R205" s="22"/>
      <c r="S205" s="22"/>
      <c r="T205" s="19"/>
      <c r="U205" s="19"/>
      <c r="V205" s="19"/>
      <c r="W205" s="19"/>
      <c r="X205" s="19"/>
      <c r="Y205" s="19"/>
      <c r="Z205" s="19"/>
      <c r="AA205" s="22"/>
      <c r="AB205" s="22"/>
      <c r="AC205" s="22"/>
      <c r="AD205" s="22"/>
    </row>
    <row r="206" spans="1:30" ht="13.5" customHeight="1" x14ac:dyDescent="0.2">
      <c r="A206" s="19"/>
      <c r="B206" s="43"/>
      <c r="C206" s="19"/>
      <c r="D206" s="17" t="s">
        <v>22</v>
      </c>
      <c r="E206" s="19" t="s">
        <v>279</v>
      </c>
      <c r="F206" s="19"/>
      <c r="G206" s="19"/>
      <c r="H206" s="19"/>
      <c r="I206" s="19"/>
      <c r="J206" s="22"/>
      <c r="K206" s="22"/>
      <c r="L206" s="47" t="str">
        <f t="shared" ref="L206:L344" si="53">J206&amp;K206</f>
        <v/>
      </c>
      <c r="M206" s="22"/>
      <c r="N206" s="22"/>
      <c r="O206" s="22"/>
      <c r="P206" s="22"/>
      <c r="Q206" s="22"/>
      <c r="R206" s="22"/>
      <c r="S206" s="22"/>
      <c r="T206" s="19"/>
      <c r="U206" s="19"/>
      <c r="V206" s="19"/>
      <c r="W206" s="19"/>
      <c r="X206" s="19"/>
      <c r="Y206" s="19"/>
      <c r="Z206" s="19"/>
      <c r="AA206" s="22"/>
      <c r="AB206" s="22"/>
      <c r="AC206" s="22"/>
      <c r="AD206" s="22"/>
    </row>
    <row r="207" spans="1:30" ht="13.5" customHeight="1" x14ac:dyDescent="0.2">
      <c r="A207" s="19"/>
      <c r="B207" s="43"/>
      <c r="C207" s="19"/>
      <c r="D207" s="17" t="s">
        <v>22</v>
      </c>
      <c r="E207" s="19" t="s">
        <v>301</v>
      </c>
      <c r="F207" s="19"/>
      <c r="G207" s="19"/>
      <c r="H207" s="19"/>
      <c r="I207" s="19"/>
      <c r="J207" s="22"/>
      <c r="K207" s="22"/>
      <c r="L207" s="47" t="str">
        <f t="shared" si="53"/>
        <v/>
      </c>
      <c r="M207" s="22"/>
      <c r="N207" s="22"/>
      <c r="O207" s="22"/>
      <c r="P207" s="22"/>
      <c r="Q207" s="22"/>
      <c r="R207" s="22"/>
      <c r="S207" s="22"/>
      <c r="T207" s="19"/>
      <c r="U207" s="19"/>
      <c r="V207" s="19"/>
      <c r="W207" s="19"/>
      <c r="X207" s="19"/>
      <c r="Y207" s="19"/>
      <c r="Z207" s="19"/>
      <c r="AA207" s="22"/>
      <c r="AB207" s="22"/>
      <c r="AC207" s="22"/>
      <c r="AD207" s="22"/>
    </row>
    <row r="208" spans="1:30" ht="13.5" customHeight="1" x14ac:dyDescent="0.2">
      <c r="A208" s="19"/>
      <c r="B208" s="43"/>
      <c r="C208" s="19"/>
      <c r="D208" s="17" t="s">
        <v>22</v>
      </c>
      <c r="E208" s="19" t="s">
        <v>281</v>
      </c>
      <c r="F208" s="19"/>
      <c r="G208" s="19"/>
      <c r="H208" s="19"/>
      <c r="I208" s="19"/>
      <c r="J208" s="22"/>
      <c r="K208" s="22"/>
      <c r="L208" s="47" t="str">
        <f t="shared" si="53"/>
        <v/>
      </c>
      <c r="M208" s="22"/>
      <c r="N208" s="22"/>
      <c r="O208" s="22"/>
      <c r="P208" s="22"/>
      <c r="Q208" s="22"/>
      <c r="R208" s="22"/>
      <c r="S208" s="22"/>
      <c r="T208" s="19"/>
      <c r="U208" s="19"/>
      <c r="V208" s="19"/>
      <c r="W208" s="19"/>
      <c r="X208" s="19"/>
      <c r="Y208" s="19"/>
      <c r="Z208" s="19"/>
      <c r="AA208" s="22"/>
      <c r="AB208" s="22"/>
      <c r="AC208" s="22"/>
      <c r="AD208" s="22"/>
    </row>
    <row r="209" spans="2:30" ht="13.5" customHeight="1" x14ac:dyDescent="0.2">
      <c r="B209" s="43"/>
      <c r="C209" s="19"/>
      <c r="D209" s="17" t="s">
        <v>22</v>
      </c>
      <c r="E209" s="19" t="s">
        <v>290</v>
      </c>
      <c r="F209" s="19"/>
      <c r="G209" s="19"/>
      <c r="H209" s="19"/>
      <c r="I209" s="19"/>
      <c r="J209" s="22"/>
      <c r="K209" s="22"/>
      <c r="L209" s="47" t="str">
        <f t="shared" si="53"/>
        <v/>
      </c>
      <c r="M209" s="22"/>
      <c r="N209" s="22"/>
      <c r="O209" s="22"/>
      <c r="P209" s="22"/>
      <c r="Q209" s="22"/>
      <c r="R209" s="22"/>
      <c r="S209" s="22"/>
      <c r="T209" s="19"/>
      <c r="U209" s="19"/>
      <c r="V209" s="19"/>
      <c r="W209" s="19"/>
      <c r="X209" s="19"/>
      <c r="Y209" s="19"/>
      <c r="Z209" s="19"/>
      <c r="AA209" s="22"/>
      <c r="AB209" s="22"/>
      <c r="AC209" s="22"/>
      <c r="AD209" s="22"/>
    </row>
    <row r="210" spans="2:30" ht="13.5" customHeight="1" x14ac:dyDescent="0.2">
      <c r="B210" s="43"/>
      <c r="C210" s="19"/>
      <c r="D210" s="15" t="s">
        <v>18</v>
      </c>
      <c r="E210" s="19" t="s">
        <v>410</v>
      </c>
      <c r="F210" s="19"/>
      <c r="G210" s="19"/>
      <c r="H210" s="19"/>
      <c r="I210" s="19"/>
      <c r="J210" s="22"/>
      <c r="K210" s="22"/>
      <c r="L210" s="47" t="str">
        <f t="shared" si="53"/>
        <v/>
      </c>
      <c r="M210" s="22"/>
      <c r="N210" s="22"/>
      <c r="O210" s="22"/>
      <c r="P210" s="22"/>
      <c r="Q210" s="22"/>
      <c r="R210" s="22"/>
      <c r="S210" s="22"/>
      <c r="T210" s="19"/>
      <c r="U210" s="19"/>
      <c r="V210" s="19"/>
      <c r="W210" s="19"/>
      <c r="X210" s="19"/>
      <c r="Y210" s="19"/>
      <c r="Z210" s="19"/>
      <c r="AA210" s="22"/>
      <c r="AB210" s="22"/>
      <c r="AC210" s="22"/>
      <c r="AD210" s="22"/>
    </row>
    <row r="211" spans="2:30" ht="13.5" customHeight="1" x14ac:dyDescent="0.2">
      <c r="B211" s="43"/>
      <c r="C211" s="19"/>
      <c r="D211" s="14" t="s">
        <v>16</v>
      </c>
      <c r="E211" s="19" t="s">
        <v>283</v>
      </c>
      <c r="F211" s="19"/>
      <c r="G211" s="19"/>
      <c r="H211" s="19"/>
      <c r="I211" s="19"/>
      <c r="J211" s="22"/>
      <c r="K211" s="22"/>
      <c r="L211" s="47" t="str">
        <f t="shared" si="53"/>
        <v/>
      </c>
      <c r="M211" s="22"/>
      <c r="N211" s="22"/>
      <c r="O211" s="22"/>
      <c r="P211" s="22"/>
      <c r="Q211" s="22"/>
      <c r="R211" s="22"/>
      <c r="S211" s="22"/>
      <c r="T211" s="19"/>
      <c r="U211" s="19"/>
      <c r="V211" s="19"/>
      <c r="W211" s="19"/>
      <c r="X211" s="19"/>
      <c r="Y211" s="19"/>
      <c r="Z211" s="19"/>
      <c r="AA211" s="22"/>
      <c r="AB211" s="22"/>
      <c r="AC211" s="22"/>
      <c r="AD211" s="22"/>
    </row>
    <row r="212" spans="2:30" ht="13.5" customHeight="1" x14ac:dyDescent="0.2">
      <c r="B212" s="43"/>
      <c r="C212" s="19"/>
      <c r="D212" s="14" t="s">
        <v>16</v>
      </c>
      <c r="E212" s="22" t="s">
        <v>516</v>
      </c>
      <c r="F212" s="19"/>
      <c r="G212" s="19"/>
      <c r="H212" s="19"/>
      <c r="I212" s="19"/>
      <c r="J212" s="22"/>
      <c r="K212" s="22"/>
      <c r="L212" s="47" t="str">
        <f t="shared" si="53"/>
        <v/>
      </c>
      <c r="M212" s="22"/>
      <c r="N212" s="22"/>
      <c r="O212" s="22"/>
      <c r="P212" s="22"/>
      <c r="Q212" s="22"/>
      <c r="R212" s="22"/>
      <c r="S212" s="22"/>
      <c r="T212" s="19"/>
      <c r="U212" s="19"/>
      <c r="V212" s="19"/>
      <c r="W212" s="19"/>
      <c r="X212" s="19"/>
      <c r="Y212" s="19"/>
      <c r="Z212" s="19"/>
      <c r="AA212" s="22"/>
      <c r="AB212" s="22"/>
      <c r="AC212" s="22"/>
      <c r="AD212" s="22"/>
    </row>
    <row r="213" spans="2:30" ht="13.5" customHeight="1" x14ac:dyDescent="0.2">
      <c r="B213" s="43"/>
      <c r="C213" s="19"/>
      <c r="D213" s="12" t="s">
        <v>12</v>
      </c>
      <c r="E213" s="19" t="s">
        <v>408</v>
      </c>
      <c r="F213" s="19"/>
      <c r="G213" s="19"/>
      <c r="H213" s="19"/>
      <c r="I213" s="19"/>
      <c r="J213" s="22"/>
      <c r="K213" s="22"/>
      <c r="L213" s="47" t="str">
        <f t="shared" si="53"/>
        <v/>
      </c>
      <c r="M213" s="22"/>
      <c r="N213" s="22"/>
      <c r="O213" s="22"/>
      <c r="P213" s="22"/>
      <c r="Q213" s="22"/>
      <c r="R213" s="22"/>
      <c r="S213" s="22"/>
      <c r="T213" s="19"/>
      <c r="U213" s="19"/>
      <c r="V213" s="19"/>
      <c r="W213" s="19"/>
      <c r="X213" s="19"/>
      <c r="Y213" s="19"/>
      <c r="Z213" s="19"/>
      <c r="AA213" s="22"/>
      <c r="AB213" s="22"/>
      <c r="AC213" s="22"/>
      <c r="AD213" s="22"/>
    </row>
    <row r="214" spans="2:30" ht="13.5" customHeight="1" x14ac:dyDescent="0.2">
      <c r="B214" s="43"/>
      <c r="C214" s="19"/>
      <c r="D214" s="12" t="s">
        <v>12</v>
      </c>
      <c r="E214" s="19" t="s">
        <v>279</v>
      </c>
      <c r="F214" s="19"/>
      <c r="G214" s="19"/>
      <c r="H214" s="19"/>
      <c r="I214" s="19"/>
      <c r="J214" s="22"/>
      <c r="K214" s="22"/>
      <c r="L214" s="47" t="str">
        <f t="shared" si="53"/>
        <v/>
      </c>
      <c r="M214" s="22"/>
      <c r="N214" s="22"/>
      <c r="O214" s="22"/>
      <c r="P214" s="22"/>
      <c r="Q214" s="22"/>
      <c r="R214" s="22"/>
      <c r="S214" s="22"/>
      <c r="T214" s="19"/>
      <c r="U214" s="19"/>
      <c r="V214" s="19"/>
      <c r="W214" s="19"/>
      <c r="X214" s="19"/>
      <c r="Y214" s="19"/>
      <c r="Z214" s="19"/>
      <c r="AA214" s="22"/>
      <c r="AB214" s="22"/>
      <c r="AC214" s="22"/>
      <c r="AD214" s="22"/>
    </row>
    <row r="215" spans="2:30" ht="13.5" customHeight="1" x14ac:dyDescent="0.2">
      <c r="B215" s="43"/>
      <c r="C215" s="19"/>
      <c r="D215" s="10" t="s">
        <v>10</v>
      </c>
      <c r="E215" s="19" t="s">
        <v>293</v>
      </c>
      <c r="F215" s="19"/>
      <c r="G215" s="19"/>
      <c r="H215" s="19"/>
      <c r="I215" s="19"/>
      <c r="J215" s="22"/>
      <c r="K215" s="22"/>
      <c r="L215" s="47" t="str">
        <f t="shared" si="53"/>
        <v/>
      </c>
      <c r="M215" s="22"/>
      <c r="N215" s="22"/>
      <c r="O215" s="22"/>
      <c r="P215" s="22"/>
      <c r="Q215" s="22"/>
      <c r="R215" s="22"/>
      <c r="S215" s="22"/>
      <c r="T215" s="19"/>
      <c r="U215" s="19"/>
      <c r="V215" s="19"/>
      <c r="W215" s="19"/>
      <c r="X215" s="19"/>
      <c r="Y215" s="19"/>
      <c r="Z215" s="19"/>
      <c r="AA215" s="22"/>
      <c r="AB215" s="22"/>
      <c r="AC215" s="22"/>
      <c r="AD215" s="22"/>
    </row>
    <row r="216" spans="2:30" ht="13.5" customHeight="1" x14ac:dyDescent="0.2">
      <c r="B216" s="43"/>
      <c r="C216" s="19"/>
      <c r="D216" s="11" t="s">
        <v>14</v>
      </c>
      <c r="E216" s="19" t="s">
        <v>281</v>
      </c>
      <c r="F216" s="19"/>
      <c r="G216" s="19"/>
      <c r="H216" s="19"/>
      <c r="I216" s="19"/>
      <c r="J216" s="22"/>
      <c r="K216" s="22"/>
      <c r="L216" s="47" t="str">
        <f t="shared" si="53"/>
        <v/>
      </c>
      <c r="M216" s="22"/>
      <c r="N216" s="22"/>
      <c r="O216" s="22"/>
      <c r="P216" s="22"/>
      <c r="Q216" s="22"/>
      <c r="R216" s="22"/>
      <c r="S216" s="22"/>
      <c r="T216" s="19"/>
      <c r="U216" s="19"/>
      <c r="V216" s="19"/>
      <c r="W216" s="19"/>
      <c r="X216" s="19"/>
      <c r="Y216" s="19"/>
      <c r="Z216" s="19"/>
      <c r="AA216" s="22"/>
      <c r="AB216" s="22"/>
      <c r="AC216" s="22"/>
      <c r="AD216" s="22"/>
    </row>
    <row r="217" spans="2:30" ht="13.5" customHeight="1" x14ac:dyDescent="0.2">
      <c r="B217" s="43"/>
      <c r="C217" s="19"/>
      <c r="D217" s="11" t="s">
        <v>14</v>
      </c>
      <c r="E217" s="19" t="s">
        <v>515</v>
      </c>
      <c r="F217" s="19"/>
      <c r="G217" s="19"/>
      <c r="H217" s="19"/>
      <c r="I217" s="19"/>
      <c r="J217" s="22"/>
      <c r="K217" s="22"/>
      <c r="L217" s="47" t="str">
        <f t="shared" si="53"/>
        <v/>
      </c>
      <c r="M217" s="22"/>
      <c r="N217" s="22"/>
      <c r="O217" s="22"/>
      <c r="P217" s="22"/>
      <c r="Q217" s="22"/>
      <c r="R217" s="22"/>
      <c r="S217" s="22"/>
      <c r="T217" s="19"/>
      <c r="U217" s="19"/>
      <c r="V217" s="19"/>
      <c r="W217" s="19"/>
      <c r="X217" s="19"/>
      <c r="Y217" s="19"/>
      <c r="Z217" s="19"/>
      <c r="AA217" s="22"/>
      <c r="AB217" s="22"/>
      <c r="AC217" s="22"/>
      <c r="AD217" s="22"/>
    </row>
    <row r="218" spans="2:30" ht="13.5" customHeight="1" x14ac:dyDescent="0.2">
      <c r="B218" s="43"/>
      <c r="C218" s="19"/>
      <c r="D218" s="11" t="s">
        <v>14</v>
      </c>
      <c r="E218" s="19" t="s">
        <v>279</v>
      </c>
      <c r="F218" s="19"/>
      <c r="G218" s="19"/>
      <c r="H218" s="19"/>
      <c r="I218" s="19"/>
      <c r="J218" s="22"/>
      <c r="K218" s="22"/>
      <c r="L218" s="47" t="str">
        <f t="shared" si="53"/>
        <v/>
      </c>
      <c r="M218" s="22"/>
      <c r="N218" s="22"/>
      <c r="O218" s="22"/>
      <c r="P218" s="22"/>
      <c r="Q218" s="22"/>
      <c r="R218" s="22"/>
      <c r="S218" s="22"/>
      <c r="T218" s="19"/>
      <c r="U218" s="19"/>
      <c r="V218" s="19"/>
      <c r="W218" s="19"/>
      <c r="X218" s="19"/>
      <c r="Y218" s="19"/>
      <c r="Z218" s="19"/>
      <c r="AA218" s="22"/>
      <c r="AB218" s="22"/>
      <c r="AC218" s="22"/>
      <c r="AD218" s="22"/>
    </row>
    <row r="219" spans="2:30" ht="13.5" customHeight="1" x14ac:dyDescent="0.2">
      <c r="B219" s="43"/>
      <c r="C219" s="19"/>
      <c r="D219" s="13" t="s">
        <v>20</v>
      </c>
      <c r="E219" s="19" t="s">
        <v>407</v>
      </c>
      <c r="F219" s="19"/>
      <c r="G219" s="19"/>
      <c r="H219" s="19"/>
      <c r="I219" s="19"/>
      <c r="J219" s="22"/>
      <c r="K219" s="22"/>
      <c r="L219" s="47" t="str">
        <f t="shared" si="53"/>
        <v/>
      </c>
      <c r="M219" s="22"/>
      <c r="N219" s="22"/>
      <c r="O219" s="22"/>
      <c r="P219" s="22"/>
      <c r="Q219" s="22"/>
      <c r="R219" s="22"/>
      <c r="S219" s="22"/>
      <c r="T219" s="19"/>
      <c r="U219" s="19"/>
      <c r="V219" s="19"/>
      <c r="W219" s="19"/>
      <c r="X219" s="19"/>
      <c r="Y219" s="19"/>
      <c r="Z219" s="19"/>
      <c r="AA219" s="22"/>
      <c r="AB219" s="22"/>
      <c r="AC219" s="22"/>
      <c r="AD219" s="22"/>
    </row>
    <row r="220" spans="2:30" ht="13.5" customHeight="1" x14ac:dyDescent="0.2">
      <c r="B220" s="43"/>
      <c r="C220" s="19"/>
      <c r="D220" s="19"/>
      <c r="E220" s="19"/>
      <c r="F220" s="19"/>
      <c r="G220" s="19"/>
      <c r="H220" s="19"/>
      <c r="I220" s="19"/>
      <c r="J220" s="22"/>
      <c r="K220" s="22"/>
      <c r="L220" s="47" t="str">
        <f t="shared" si="53"/>
        <v/>
      </c>
      <c r="M220" s="22"/>
      <c r="N220" s="22"/>
      <c r="O220" s="22"/>
      <c r="P220" s="22"/>
      <c r="Q220" s="22"/>
      <c r="R220" s="22"/>
      <c r="S220" s="22"/>
      <c r="T220" s="19"/>
      <c r="U220" s="19"/>
      <c r="V220" s="19"/>
      <c r="W220" s="19"/>
      <c r="X220" s="19"/>
      <c r="Y220" s="19"/>
      <c r="Z220" s="19"/>
      <c r="AA220" s="22"/>
      <c r="AB220" s="22"/>
      <c r="AC220" s="22"/>
      <c r="AD220" s="22"/>
    </row>
    <row r="221" spans="2:30" ht="13.5" customHeight="1" x14ac:dyDescent="0.2">
      <c r="B221" s="43"/>
      <c r="C221" s="19"/>
      <c r="D221" s="19"/>
      <c r="E221" s="19"/>
      <c r="F221" s="19"/>
      <c r="G221" s="19"/>
      <c r="H221" s="19"/>
      <c r="I221" s="19"/>
      <c r="J221" s="22"/>
      <c r="K221" s="22"/>
      <c r="L221" s="47" t="str">
        <f t="shared" si="53"/>
        <v/>
      </c>
      <c r="M221" s="22"/>
      <c r="N221" s="22"/>
      <c r="O221" s="22"/>
      <c r="P221" s="22"/>
      <c r="Q221" s="22"/>
      <c r="R221" s="22"/>
      <c r="S221" s="22"/>
      <c r="T221" s="19"/>
      <c r="U221" s="19"/>
      <c r="V221" s="19"/>
      <c r="W221" s="19"/>
      <c r="X221" s="19"/>
      <c r="Y221" s="19"/>
      <c r="Z221" s="19"/>
      <c r="AA221" s="22"/>
      <c r="AB221" s="22"/>
      <c r="AC221" s="22"/>
      <c r="AD221" s="22"/>
    </row>
    <row r="222" spans="2:30" ht="13.5" customHeight="1" x14ac:dyDescent="0.2">
      <c r="B222" s="43"/>
      <c r="C222" s="19"/>
      <c r="D222" s="19"/>
      <c r="E222" s="19"/>
      <c r="F222" s="19"/>
      <c r="G222" s="19"/>
      <c r="H222" s="19"/>
      <c r="I222" s="19"/>
      <c r="J222" s="22"/>
      <c r="K222" s="22"/>
      <c r="L222" s="47" t="str">
        <f t="shared" si="53"/>
        <v/>
      </c>
      <c r="M222" s="22"/>
      <c r="N222" s="22"/>
      <c r="O222" s="22"/>
      <c r="P222" s="22"/>
      <c r="Q222" s="22"/>
      <c r="R222" s="22"/>
      <c r="S222" s="22"/>
      <c r="T222" s="19"/>
      <c r="U222" s="19"/>
      <c r="V222" s="19"/>
      <c r="W222" s="19"/>
      <c r="X222" s="19"/>
      <c r="Y222" s="19"/>
      <c r="Z222" s="19"/>
      <c r="AA222" s="22"/>
      <c r="AB222" s="22"/>
      <c r="AC222" s="22"/>
      <c r="AD222" s="22"/>
    </row>
    <row r="223" spans="2:30" ht="13.5" customHeight="1" x14ac:dyDescent="0.2">
      <c r="B223" s="43"/>
      <c r="C223" s="19"/>
      <c r="D223" s="19"/>
      <c r="E223" s="19"/>
      <c r="F223" s="19"/>
      <c r="G223" s="19"/>
      <c r="H223" s="19"/>
      <c r="I223" s="19"/>
      <c r="J223" s="22"/>
      <c r="K223" s="22"/>
      <c r="L223" s="47" t="str">
        <f t="shared" si="53"/>
        <v/>
      </c>
      <c r="M223" s="22"/>
      <c r="N223" s="22"/>
      <c r="O223" s="22"/>
      <c r="P223" s="22"/>
      <c r="Q223" s="22"/>
      <c r="R223" s="22"/>
      <c r="S223" s="22"/>
      <c r="T223" s="19"/>
      <c r="U223" s="19"/>
      <c r="V223" s="19"/>
      <c r="W223" s="19"/>
      <c r="X223" s="19"/>
      <c r="Y223" s="19"/>
      <c r="Z223" s="19"/>
      <c r="AA223" s="22"/>
      <c r="AB223" s="22"/>
      <c r="AC223" s="22"/>
      <c r="AD223" s="22"/>
    </row>
    <row r="224" spans="2:30" ht="13.5" customHeight="1" x14ac:dyDescent="0.2">
      <c r="B224" s="43"/>
      <c r="C224" s="19"/>
      <c r="D224" s="19"/>
      <c r="E224" s="19"/>
      <c r="F224" s="19"/>
      <c r="G224" s="19"/>
      <c r="H224" s="19"/>
      <c r="I224" s="19"/>
      <c r="J224" s="22"/>
      <c r="K224" s="22"/>
      <c r="L224" s="47" t="str">
        <f t="shared" si="53"/>
        <v/>
      </c>
      <c r="M224" s="22"/>
      <c r="N224" s="22"/>
      <c r="O224" s="22"/>
      <c r="P224" s="22"/>
      <c r="Q224" s="22"/>
      <c r="R224" s="22"/>
      <c r="S224" s="22"/>
      <c r="T224" s="19"/>
      <c r="U224" s="19"/>
      <c r="V224" s="19"/>
      <c r="W224" s="19"/>
      <c r="X224" s="19"/>
      <c r="Y224" s="19"/>
      <c r="Z224" s="19"/>
      <c r="AA224" s="22"/>
      <c r="AB224" s="22"/>
      <c r="AC224" s="22"/>
      <c r="AD224" s="22"/>
    </row>
    <row r="225" spans="2:30" ht="13.5" customHeight="1" x14ac:dyDescent="0.2">
      <c r="B225" s="43"/>
      <c r="C225" s="19"/>
      <c r="D225" s="19"/>
      <c r="E225" s="19"/>
      <c r="F225" s="19"/>
      <c r="G225" s="19"/>
      <c r="H225" s="19"/>
      <c r="I225" s="19"/>
      <c r="J225" s="22"/>
      <c r="K225" s="22"/>
      <c r="L225" s="47" t="str">
        <f t="shared" si="53"/>
        <v/>
      </c>
      <c r="M225" s="22"/>
      <c r="N225" s="22"/>
      <c r="O225" s="22"/>
      <c r="P225" s="22"/>
      <c r="Q225" s="22"/>
      <c r="R225" s="22"/>
      <c r="S225" s="22"/>
      <c r="T225" s="19"/>
      <c r="U225" s="19"/>
      <c r="V225" s="19"/>
      <c r="W225" s="19"/>
      <c r="X225" s="19"/>
      <c r="Y225" s="19"/>
      <c r="Z225" s="19"/>
      <c r="AA225" s="22"/>
      <c r="AB225" s="22"/>
      <c r="AC225" s="22"/>
      <c r="AD225" s="22"/>
    </row>
    <row r="226" spans="2:30" ht="13.5" customHeight="1" x14ac:dyDescent="0.2">
      <c r="B226" s="43"/>
      <c r="C226" s="19"/>
      <c r="D226" s="19"/>
      <c r="E226" s="19"/>
      <c r="F226" s="19"/>
      <c r="G226" s="19"/>
      <c r="H226" s="19"/>
      <c r="I226" s="19"/>
      <c r="J226" s="22"/>
      <c r="K226" s="22"/>
      <c r="L226" s="47" t="str">
        <f t="shared" si="53"/>
        <v/>
      </c>
      <c r="M226" s="22"/>
      <c r="N226" s="22"/>
      <c r="O226" s="22"/>
      <c r="P226" s="22"/>
      <c r="Q226" s="22"/>
      <c r="R226" s="22"/>
      <c r="S226" s="22"/>
      <c r="T226" s="19"/>
      <c r="U226" s="19"/>
      <c r="V226" s="19"/>
      <c r="W226" s="19"/>
      <c r="X226" s="19"/>
      <c r="Y226" s="19"/>
      <c r="Z226" s="19"/>
      <c r="AA226" s="22"/>
      <c r="AB226" s="22"/>
      <c r="AC226" s="22"/>
      <c r="AD226" s="22"/>
    </row>
    <row r="227" spans="2:30" ht="13.5" customHeight="1" x14ac:dyDescent="0.2">
      <c r="B227" s="43"/>
      <c r="C227" s="19"/>
      <c r="D227" s="19"/>
      <c r="E227" s="19"/>
      <c r="F227" s="19"/>
      <c r="G227" s="19"/>
      <c r="H227" s="19"/>
      <c r="I227" s="19"/>
      <c r="J227" s="22"/>
      <c r="K227" s="22"/>
      <c r="L227" s="47" t="str">
        <f t="shared" si="53"/>
        <v/>
      </c>
      <c r="M227" s="22"/>
      <c r="N227" s="22"/>
      <c r="O227" s="22"/>
      <c r="P227" s="22"/>
      <c r="Q227" s="22"/>
      <c r="R227" s="22"/>
      <c r="S227" s="22"/>
      <c r="T227" s="19"/>
      <c r="U227" s="19"/>
      <c r="V227" s="19"/>
      <c r="W227" s="19"/>
      <c r="X227" s="19"/>
      <c r="Y227" s="19"/>
      <c r="Z227" s="19"/>
      <c r="AA227" s="22"/>
      <c r="AB227" s="22"/>
      <c r="AC227" s="22"/>
      <c r="AD227" s="22"/>
    </row>
    <row r="228" spans="2:30" ht="13.5" customHeight="1" x14ac:dyDescent="0.2">
      <c r="B228" s="43"/>
      <c r="C228" s="19"/>
      <c r="D228" s="19"/>
      <c r="E228" s="19"/>
      <c r="F228" s="19"/>
      <c r="G228" s="19"/>
      <c r="H228" s="19"/>
      <c r="I228" s="19"/>
      <c r="J228" s="22"/>
      <c r="K228" s="22"/>
      <c r="L228" s="47" t="str">
        <f t="shared" si="53"/>
        <v/>
      </c>
      <c r="M228" s="22"/>
      <c r="N228" s="22"/>
      <c r="O228" s="22"/>
      <c r="P228" s="22"/>
      <c r="Q228" s="22"/>
      <c r="R228" s="22"/>
      <c r="S228" s="22"/>
      <c r="T228" s="19"/>
      <c r="U228" s="19"/>
      <c r="V228" s="19"/>
      <c r="W228" s="19"/>
      <c r="X228" s="19"/>
      <c r="Y228" s="19"/>
      <c r="Z228" s="19"/>
      <c r="AA228" s="22"/>
      <c r="AB228" s="22"/>
      <c r="AC228" s="22"/>
      <c r="AD228" s="22"/>
    </row>
    <row r="229" spans="2:30" ht="13.5" customHeight="1" x14ac:dyDescent="0.2">
      <c r="B229" s="43"/>
      <c r="C229" s="19"/>
      <c r="D229" s="19"/>
      <c r="E229" s="19"/>
      <c r="F229" s="19"/>
      <c r="G229" s="19"/>
      <c r="H229" s="19"/>
      <c r="I229" s="19"/>
      <c r="J229" s="22"/>
      <c r="K229" s="22"/>
      <c r="L229" s="47" t="str">
        <f t="shared" si="53"/>
        <v/>
      </c>
      <c r="M229" s="22"/>
      <c r="N229" s="22"/>
      <c r="O229" s="22"/>
      <c r="P229" s="22"/>
      <c r="Q229" s="22"/>
      <c r="R229" s="22"/>
      <c r="S229" s="22"/>
      <c r="T229" s="19"/>
      <c r="U229" s="19"/>
      <c r="V229" s="19"/>
      <c r="W229" s="19"/>
      <c r="X229" s="19"/>
      <c r="Y229" s="19"/>
      <c r="Z229" s="19"/>
      <c r="AA229" s="22"/>
      <c r="AB229" s="22"/>
      <c r="AC229" s="22"/>
      <c r="AD229" s="22"/>
    </row>
    <row r="230" spans="2:30" ht="13.5" customHeight="1" x14ac:dyDescent="0.2">
      <c r="B230" s="43"/>
      <c r="C230" s="19"/>
      <c r="D230" s="19"/>
      <c r="E230" s="19"/>
      <c r="F230" s="19"/>
      <c r="G230" s="19"/>
      <c r="H230" s="19"/>
      <c r="I230" s="19"/>
      <c r="J230" s="22"/>
      <c r="K230" s="22"/>
      <c r="L230" s="47" t="str">
        <f t="shared" si="53"/>
        <v/>
      </c>
      <c r="M230" s="22"/>
      <c r="N230" s="22"/>
      <c r="O230" s="22"/>
      <c r="P230" s="22"/>
      <c r="Q230" s="22"/>
      <c r="R230" s="22"/>
      <c r="S230" s="22"/>
      <c r="T230" s="19"/>
      <c r="U230" s="19"/>
      <c r="V230" s="19"/>
      <c r="W230" s="19"/>
      <c r="X230" s="19"/>
      <c r="Y230" s="19"/>
      <c r="Z230" s="19"/>
      <c r="AA230" s="22"/>
      <c r="AB230" s="22"/>
      <c r="AC230" s="22"/>
      <c r="AD230" s="22"/>
    </row>
    <row r="231" spans="2:30" ht="13.5" customHeight="1" x14ac:dyDescent="0.2">
      <c r="B231" s="43"/>
      <c r="C231" s="19"/>
      <c r="D231" s="19"/>
      <c r="E231" s="19"/>
      <c r="F231" s="19"/>
      <c r="G231" s="19"/>
      <c r="H231" s="19"/>
      <c r="I231" s="19"/>
      <c r="J231" s="22"/>
      <c r="K231" s="22"/>
      <c r="L231" s="47" t="str">
        <f t="shared" si="53"/>
        <v/>
      </c>
      <c r="M231" s="22"/>
      <c r="N231" s="22"/>
      <c r="O231" s="22"/>
      <c r="P231" s="22"/>
      <c r="Q231" s="22"/>
      <c r="R231" s="22"/>
      <c r="S231" s="22"/>
      <c r="T231" s="19"/>
      <c r="U231" s="19"/>
      <c r="V231" s="19"/>
      <c r="W231" s="19"/>
      <c r="X231" s="19"/>
      <c r="Y231" s="19"/>
      <c r="Z231" s="19"/>
      <c r="AA231" s="22"/>
      <c r="AB231" s="22"/>
      <c r="AC231" s="22"/>
      <c r="AD231" s="22"/>
    </row>
    <row r="232" spans="2:30" ht="13.5" customHeight="1" x14ac:dyDescent="0.2">
      <c r="B232" s="43"/>
      <c r="C232" s="19"/>
      <c r="D232" s="19"/>
      <c r="E232" s="19"/>
      <c r="F232" s="19"/>
      <c r="G232" s="19"/>
      <c r="H232" s="19"/>
      <c r="I232" s="19"/>
      <c r="J232" s="22"/>
      <c r="K232" s="22"/>
      <c r="L232" s="47" t="str">
        <f t="shared" si="53"/>
        <v/>
      </c>
      <c r="M232" s="22"/>
      <c r="N232" s="22"/>
      <c r="O232" s="22"/>
      <c r="P232" s="22"/>
      <c r="Q232" s="22"/>
      <c r="R232" s="22"/>
      <c r="S232" s="22"/>
      <c r="T232" s="19"/>
      <c r="U232" s="19"/>
      <c r="V232" s="19"/>
      <c r="W232" s="19"/>
      <c r="X232" s="19"/>
      <c r="Y232" s="19"/>
      <c r="Z232" s="19"/>
      <c r="AA232" s="22"/>
      <c r="AB232" s="22"/>
      <c r="AC232" s="22"/>
      <c r="AD232" s="22"/>
    </row>
    <row r="233" spans="2:30" ht="13.5" customHeight="1" x14ac:dyDescent="0.2">
      <c r="B233" s="43"/>
      <c r="C233" s="19"/>
      <c r="D233" s="19"/>
      <c r="E233" s="19"/>
      <c r="F233" s="19"/>
      <c r="G233" s="19"/>
      <c r="H233" s="19"/>
      <c r="I233" s="19"/>
      <c r="J233" s="22"/>
      <c r="K233" s="22"/>
      <c r="L233" s="47" t="str">
        <f t="shared" si="53"/>
        <v/>
      </c>
      <c r="M233" s="22"/>
      <c r="N233" s="22"/>
      <c r="O233" s="22"/>
      <c r="P233" s="22"/>
      <c r="Q233" s="22"/>
      <c r="R233" s="22"/>
      <c r="S233" s="22"/>
      <c r="T233" s="19"/>
      <c r="U233" s="19"/>
      <c r="V233" s="19"/>
      <c r="W233" s="19"/>
      <c r="X233" s="19"/>
      <c r="Y233" s="19"/>
      <c r="Z233" s="19"/>
      <c r="AA233" s="22"/>
      <c r="AB233" s="22"/>
      <c r="AC233" s="22"/>
      <c r="AD233" s="22"/>
    </row>
    <row r="234" spans="2:30" ht="13.5" customHeight="1" x14ac:dyDescent="0.2">
      <c r="B234" s="43"/>
      <c r="C234" s="19"/>
      <c r="D234" s="19"/>
      <c r="E234" s="19"/>
      <c r="F234" s="19"/>
      <c r="G234" s="19"/>
      <c r="H234" s="19"/>
      <c r="I234" s="19"/>
      <c r="J234" s="22"/>
      <c r="K234" s="22"/>
      <c r="L234" s="47" t="str">
        <f t="shared" si="53"/>
        <v/>
      </c>
      <c r="M234" s="22"/>
      <c r="N234" s="22"/>
      <c r="O234" s="22"/>
      <c r="P234" s="22"/>
      <c r="Q234" s="22"/>
      <c r="R234" s="22"/>
      <c r="S234" s="22"/>
      <c r="T234" s="19"/>
      <c r="U234" s="19"/>
      <c r="V234" s="19"/>
      <c r="W234" s="19"/>
      <c r="X234" s="19"/>
      <c r="Y234" s="19"/>
      <c r="Z234" s="19"/>
      <c r="AA234" s="22"/>
      <c r="AB234" s="22"/>
      <c r="AC234" s="22"/>
      <c r="AD234" s="22"/>
    </row>
    <row r="235" spans="2:30" ht="13.5" customHeight="1" x14ac:dyDescent="0.2">
      <c r="B235" s="43"/>
      <c r="C235" s="19"/>
      <c r="D235" s="19"/>
      <c r="E235" s="19"/>
      <c r="F235" s="19"/>
      <c r="G235" s="19"/>
      <c r="H235" s="19"/>
      <c r="I235" s="19"/>
      <c r="J235" s="22"/>
      <c r="K235" s="22"/>
      <c r="L235" s="47" t="str">
        <f t="shared" si="53"/>
        <v/>
      </c>
      <c r="M235" s="22"/>
      <c r="N235" s="22"/>
      <c r="O235" s="22"/>
      <c r="P235" s="22"/>
      <c r="Q235" s="22"/>
      <c r="R235" s="22"/>
      <c r="S235" s="22"/>
      <c r="T235" s="19"/>
      <c r="U235" s="19"/>
      <c r="V235" s="19"/>
      <c r="W235" s="19"/>
      <c r="X235" s="19"/>
      <c r="Y235" s="19"/>
      <c r="Z235" s="19"/>
      <c r="AA235" s="22"/>
      <c r="AB235" s="22"/>
      <c r="AC235" s="22"/>
      <c r="AD235" s="22"/>
    </row>
    <row r="236" spans="2:30" ht="13.5" customHeight="1" x14ac:dyDescent="0.2">
      <c r="B236" s="43"/>
      <c r="C236" s="19"/>
      <c r="D236" s="19"/>
      <c r="E236" s="19"/>
      <c r="F236" s="19"/>
      <c r="G236" s="19"/>
      <c r="H236" s="19"/>
      <c r="I236" s="19"/>
      <c r="J236" s="22"/>
      <c r="K236" s="22"/>
      <c r="L236" s="47" t="str">
        <f t="shared" si="53"/>
        <v/>
      </c>
      <c r="M236" s="22"/>
      <c r="N236" s="22"/>
      <c r="O236" s="22"/>
      <c r="P236" s="22"/>
      <c r="Q236" s="22"/>
      <c r="R236" s="22"/>
      <c r="S236" s="22"/>
      <c r="T236" s="19"/>
      <c r="U236" s="19"/>
      <c r="V236" s="19"/>
      <c r="W236" s="19"/>
      <c r="X236" s="19"/>
      <c r="Y236" s="19"/>
      <c r="Z236" s="19"/>
      <c r="AA236" s="22"/>
      <c r="AB236" s="22"/>
      <c r="AC236" s="22"/>
      <c r="AD236" s="22"/>
    </row>
    <row r="237" spans="2:30" ht="13.5" customHeight="1" x14ac:dyDescent="0.2">
      <c r="B237" s="43"/>
      <c r="C237" s="19"/>
      <c r="D237" s="19"/>
      <c r="E237" s="19"/>
      <c r="F237" s="19"/>
      <c r="G237" s="19"/>
      <c r="H237" s="19"/>
      <c r="I237" s="19"/>
      <c r="J237" s="22"/>
      <c r="K237" s="22"/>
      <c r="L237" s="47" t="str">
        <f t="shared" si="53"/>
        <v/>
      </c>
      <c r="M237" s="22"/>
      <c r="N237" s="22"/>
      <c r="O237" s="22"/>
      <c r="P237" s="22"/>
      <c r="Q237" s="22"/>
      <c r="R237" s="22"/>
      <c r="S237" s="22"/>
      <c r="T237" s="19"/>
      <c r="U237" s="19"/>
      <c r="V237" s="19"/>
      <c r="W237" s="19"/>
      <c r="X237" s="19"/>
      <c r="Y237" s="19"/>
      <c r="Z237" s="19"/>
      <c r="AA237" s="22"/>
      <c r="AB237" s="22"/>
      <c r="AC237" s="22"/>
      <c r="AD237" s="22"/>
    </row>
    <row r="238" spans="2:30" ht="13.5" customHeight="1" x14ac:dyDescent="0.2">
      <c r="B238" s="43"/>
      <c r="C238" s="19"/>
      <c r="D238" s="19"/>
      <c r="E238" s="19"/>
      <c r="F238" s="19"/>
      <c r="G238" s="19"/>
      <c r="H238" s="19"/>
      <c r="I238" s="19"/>
      <c r="J238" s="22"/>
      <c r="K238" s="22"/>
      <c r="L238" s="47" t="str">
        <f t="shared" si="53"/>
        <v/>
      </c>
      <c r="M238" s="22"/>
      <c r="N238" s="22"/>
      <c r="O238" s="22"/>
      <c r="P238" s="22"/>
      <c r="Q238" s="22"/>
      <c r="R238" s="22"/>
      <c r="S238" s="22"/>
      <c r="T238" s="19"/>
      <c r="U238" s="19"/>
      <c r="V238" s="19"/>
      <c r="W238" s="19"/>
      <c r="X238" s="19"/>
      <c r="Y238" s="19"/>
      <c r="Z238" s="19"/>
      <c r="AA238" s="22"/>
      <c r="AB238" s="22"/>
      <c r="AC238" s="22"/>
      <c r="AD238" s="22"/>
    </row>
    <row r="239" spans="2:30" ht="13.5" customHeight="1" x14ac:dyDescent="0.2">
      <c r="B239" s="43"/>
      <c r="C239" s="19"/>
      <c r="D239" s="19"/>
      <c r="E239" s="19"/>
      <c r="F239" s="19"/>
      <c r="G239" s="19"/>
      <c r="H239" s="19"/>
      <c r="I239" s="19"/>
      <c r="J239" s="22"/>
      <c r="K239" s="22"/>
      <c r="L239" s="47" t="str">
        <f t="shared" si="53"/>
        <v/>
      </c>
      <c r="M239" s="22"/>
      <c r="N239" s="22"/>
      <c r="O239" s="22"/>
      <c r="P239" s="22"/>
      <c r="Q239" s="22"/>
      <c r="R239" s="22"/>
      <c r="S239" s="22"/>
      <c r="T239" s="19"/>
      <c r="U239" s="19"/>
      <c r="V239" s="19"/>
      <c r="W239" s="19"/>
      <c r="X239" s="19"/>
      <c r="Y239" s="19"/>
      <c r="Z239" s="19"/>
      <c r="AA239" s="22"/>
      <c r="AB239" s="22"/>
      <c r="AC239" s="22"/>
      <c r="AD239" s="22"/>
    </row>
    <row r="240" spans="2:30" ht="13.5" customHeight="1" x14ac:dyDescent="0.2">
      <c r="B240" s="43"/>
      <c r="C240" s="19"/>
      <c r="D240" s="19"/>
      <c r="E240" s="19"/>
      <c r="F240" s="19"/>
      <c r="G240" s="19"/>
      <c r="H240" s="19"/>
      <c r="I240" s="19"/>
      <c r="J240" s="22"/>
      <c r="K240" s="22"/>
      <c r="L240" s="47" t="str">
        <f t="shared" si="53"/>
        <v/>
      </c>
      <c r="M240" s="22"/>
      <c r="N240" s="22"/>
      <c r="O240" s="22"/>
      <c r="P240" s="22"/>
      <c r="Q240" s="22"/>
      <c r="R240" s="22"/>
      <c r="S240" s="22"/>
      <c r="T240" s="19"/>
      <c r="U240" s="19"/>
      <c r="V240" s="19"/>
      <c r="W240" s="19"/>
      <c r="X240" s="19"/>
      <c r="Y240" s="19"/>
      <c r="Z240" s="19"/>
      <c r="AA240" s="22"/>
      <c r="AB240" s="22"/>
      <c r="AC240" s="22"/>
      <c r="AD240" s="22"/>
    </row>
    <row r="241" spans="2:30" ht="13.5" customHeight="1" x14ac:dyDescent="0.2">
      <c r="B241" s="43"/>
      <c r="C241" s="19"/>
      <c r="D241" s="19"/>
      <c r="E241" s="19"/>
      <c r="F241" s="19"/>
      <c r="G241" s="19"/>
      <c r="H241" s="19"/>
      <c r="I241" s="19"/>
      <c r="J241" s="22"/>
      <c r="K241" s="22"/>
      <c r="L241" s="47" t="str">
        <f t="shared" si="53"/>
        <v/>
      </c>
      <c r="M241" s="22"/>
      <c r="N241" s="22"/>
      <c r="O241" s="22"/>
      <c r="P241" s="22"/>
      <c r="Q241" s="22"/>
      <c r="R241" s="22"/>
      <c r="S241" s="22"/>
      <c r="T241" s="19"/>
      <c r="U241" s="19"/>
      <c r="V241" s="19"/>
      <c r="W241" s="19"/>
      <c r="X241" s="19"/>
      <c r="Y241" s="19"/>
      <c r="Z241" s="19"/>
      <c r="AA241" s="22"/>
      <c r="AB241" s="22"/>
      <c r="AC241" s="22"/>
      <c r="AD241" s="22"/>
    </row>
    <row r="242" spans="2:30" ht="13.5" customHeight="1" x14ac:dyDescent="0.2">
      <c r="B242" s="43"/>
      <c r="C242" s="19"/>
      <c r="D242" s="19"/>
      <c r="E242" s="19"/>
      <c r="F242" s="19"/>
      <c r="G242" s="19"/>
      <c r="H242" s="19"/>
      <c r="I242" s="19"/>
      <c r="J242" s="22"/>
      <c r="K242" s="22"/>
      <c r="L242" s="47" t="str">
        <f t="shared" si="53"/>
        <v/>
      </c>
      <c r="M242" s="22"/>
      <c r="N242" s="22"/>
      <c r="O242" s="22"/>
      <c r="P242" s="22"/>
      <c r="Q242" s="22"/>
      <c r="R242" s="22"/>
      <c r="S242" s="22"/>
      <c r="T242" s="19"/>
      <c r="U242" s="19"/>
      <c r="V242" s="19"/>
      <c r="W242" s="19"/>
      <c r="X242" s="19"/>
      <c r="Y242" s="19"/>
      <c r="Z242" s="19"/>
      <c r="AA242" s="22"/>
      <c r="AB242" s="22"/>
      <c r="AC242" s="22"/>
      <c r="AD242" s="22"/>
    </row>
    <row r="243" spans="2:30" ht="13.5" customHeight="1" x14ac:dyDescent="0.2">
      <c r="B243" s="43"/>
      <c r="C243" s="19"/>
      <c r="D243" s="19"/>
      <c r="E243" s="19"/>
      <c r="F243" s="19"/>
      <c r="G243" s="19"/>
      <c r="H243" s="19"/>
      <c r="I243" s="19"/>
      <c r="J243" s="22"/>
      <c r="K243" s="22"/>
      <c r="L243" s="47" t="str">
        <f t="shared" si="53"/>
        <v/>
      </c>
      <c r="M243" s="22"/>
      <c r="N243" s="22"/>
      <c r="O243" s="22"/>
      <c r="P243" s="22"/>
      <c r="Q243" s="22"/>
      <c r="R243" s="22"/>
      <c r="S243" s="22"/>
      <c r="T243" s="19"/>
      <c r="U243" s="19"/>
      <c r="V243" s="19"/>
      <c r="W243" s="19"/>
      <c r="X243" s="19"/>
      <c r="Y243" s="19"/>
      <c r="Z243" s="19"/>
      <c r="AA243" s="22"/>
      <c r="AB243" s="22"/>
      <c r="AC243" s="22"/>
      <c r="AD243" s="22"/>
    </row>
    <row r="244" spans="2:30" ht="13.5" customHeight="1" x14ac:dyDescent="0.2">
      <c r="B244" s="43"/>
      <c r="C244" s="19"/>
      <c r="D244" s="19"/>
      <c r="E244" s="19"/>
      <c r="F244" s="19"/>
      <c r="G244" s="19"/>
      <c r="H244" s="19"/>
      <c r="I244" s="19"/>
      <c r="J244" s="22"/>
      <c r="K244" s="22"/>
      <c r="L244" s="47" t="str">
        <f t="shared" si="53"/>
        <v/>
      </c>
      <c r="M244" s="22"/>
      <c r="N244" s="22"/>
      <c r="O244" s="22"/>
      <c r="P244" s="22"/>
      <c r="Q244" s="22"/>
      <c r="R244" s="22"/>
      <c r="S244" s="22"/>
      <c r="T244" s="19"/>
      <c r="U244" s="19"/>
      <c r="V244" s="19"/>
      <c r="W244" s="19"/>
      <c r="X244" s="19"/>
      <c r="Y244" s="19"/>
      <c r="Z244" s="19"/>
      <c r="AA244" s="22"/>
      <c r="AB244" s="22"/>
      <c r="AC244" s="22"/>
      <c r="AD244" s="22"/>
    </row>
    <row r="245" spans="2:30" ht="13.5" customHeight="1" x14ac:dyDescent="0.2">
      <c r="B245" s="43"/>
      <c r="C245" s="19"/>
      <c r="D245" s="19"/>
      <c r="E245" s="19"/>
      <c r="F245" s="19"/>
      <c r="G245" s="19"/>
      <c r="H245" s="19"/>
      <c r="I245" s="19"/>
      <c r="J245" s="22"/>
      <c r="K245" s="22"/>
      <c r="L245" s="47" t="str">
        <f t="shared" si="53"/>
        <v/>
      </c>
      <c r="M245" s="22"/>
      <c r="N245" s="22"/>
      <c r="O245" s="22"/>
      <c r="P245" s="22"/>
      <c r="Q245" s="22"/>
      <c r="R245" s="22"/>
      <c r="S245" s="22"/>
      <c r="T245" s="19"/>
      <c r="U245" s="19"/>
      <c r="V245" s="19"/>
      <c r="W245" s="19"/>
      <c r="X245" s="19"/>
      <c r="Y245" s="19"/>
      <c r="Z245" s="19"/>
      <c r="AA245" s="22"/>
      <c r="AB245" s="22"/>
      <c r="AC245" s="22"/>
      <c r="AD245" s="22"/>
    </row>
    <row r="246" spans="2:30" ht="13.5" customHeight="1" x14ac:dyDescent="0.2">
      <c r="B246" s="43"/>
      <c r="C246" s="19"/>
      <c r="D246" s="19"/>
      <c r="E246" s="19"/>
      <c r="F246" s="19"/>
      <c r="G246" s="19"/>
      <c r="H246" s="19"/>
      <c r="I246" s="19"/>
      <c r="J246" s="22"/>
      <c r="K246" s="22"/>
      <c r="L246" s="47" t="str">
        <f t="shared" si="53"/>
        <v/>
      </c>
      <c r="M246" s="22"/>
      <c r="N246" s="22"/>
      <c r="O246" s="22"/>
      <c r="P246" s="22"/>
      <c r="Q246" s="22"/>
      <c r="R246" s="22"/>
      <c r="S246" s="22"/>
      <c r="T246" s="19"/>
      <c r="U246" s="19"/>
      <c r="V246" s="19"/>
      <c r="W246" s="19"/>
      <c r="X246" s="19"/>
      <c r="Y246" s="19"/>
      <c r="Z246" s="19"/>
      <c r="AA246" s="22"/>
      <c r="AB246" s="22"/>
      <c r="AC246" s="22"/>
      <c r="AD246" s="22"/>
    </row>
    <row r="247" spans="2:30" ht="13.5" customHeight="1" x14ac:dyDescent="0.2">
      <c r="B247" s="43"/>
      <c r="C247" s="19"/>
      <c r="D247" s="19"/>
      <c r="E247" s="19"/>
      <c r="F247" s="19"/>
      <c r="G247" s="19"/>
      <c r="H247" s="19"/>
      <c r="I247" s="19"/>
      <c r="J247" s="22"/>
      <c r="K247" s="22"/>
      <c r="L247" s="47" t="str">
        <f t="shared" si="53"/>
        <v/>
      </c>
      <c r="M247" s="22"/>
      <c r="N247" s="22"/>
      <c r="O247" s="22"/>
      <c r="P247" s="22"/>
      <c r="Q247" s="22"/>
      <c r="R247" s="22"/>
      <c r="S247" s="22"/>
      <c r="T247" s="19"/>
      <c r="U247" s="19"/>
      <c r="V247" s="19"/>
      <c r="W247" s="19"/>
      <c r="X247" s="19"/>
      <c r="Y247" s="19"/>
      <c r="Z247" s="19"/>
      <c r="AA247" s="22"/>
      <c r="AB247" s="22"/>
      <c r="AC247" s="22"/>
      <c r="AD247" s="22"/>
    </row>
    <row r="248" spans="2:30" ht="13.5" customHeight="1" x14ac:dyDescent="0.2">
      <c r="B248" s="43"/>
      <c r="C248" s="19"/>
      <c r="D248" s="19"/>
      <c r="E248" s="19"/>
      <c r="F248" s="19"/>
      <c r="G248" s="19"/>
      <c r="H248" s="19"/>
      <c r="I248" s="19"/>
      <c r="J248" s="22"/>
      <c r="K248" s="22"/>
      <c r="L248" s="47" t="str">
        <f t="shared" si="53"/>
        <v/>
      </c>
      <c r="M248" s="22"/>
      <c r="N248" s="22"/>
      <c r="O248" s="22"/>
      <c r="P248" s="22"/>
      <c r="Q248" s="22"/>
      <c r="R248" s="22"/>
      <c r="S248" s="22"/>
      <c r="T248" s="19"/>
      <c r="U248" s="19"/>
      <c r="V248" s="19"/>
      <c r="W248" s="19"/>
      <c r="X248" s="19"/>
      <c r="Y248" s="19"/>
      <c r="Z248" s="19"/>
      <c r="AA248" s="22"/>
      <c r="AB248" s="22"/>
      <c r="AC248" s="22"/>
      <c r="AD248" s="22"/>
    </row>
    <row r="249" spans="2:30" ht="13.5" customHeight="1" x14ac:dyDescent="0.2">
      <c r="B249" s="43"/>
      <c r="C249" s="19"/>
      <c r="D249" s="19"/>
      <c r="E249" s="19"/>
      <c r="F249" s="19"/>
      <c r="G249" s="19"/>
      <c r="H249" s="19"/>
      <c r="I249" s="19"/>
      <c r="J249" s="22"/>
      <c r="K249" s="22"/>
      <c r="L249" s="47" t="str">
        <f t="shared" si="53"/>
        <v/>
      </c>
      <c r="M249" s="22"/>
      <c r="N249" s="22"/>
      <c r="O249" s="22"/>
      <c r="P249" s="22"/>
      <c r="Q249" s="22"/>
      <c r="R249" s="22"/>
      <c r="S249" s="22"/>
      <c r="T249" s="19"/>
      <c r="U249" s="19"/>
      <c r="V249" s="19"/>
      <c r="W249" s="19"/>
      <c r="X249" s="19"/>
      <c r="Y249" s="19"/>
      <c r="Z249" s="19"/>
      <c r="AA249" s="22"/>
      <c r="AB249" s="22"/>
      <c r="AC249" s="22"/>
      <c r="AD249" s="22"/>
    </row>
    <row r="250" spans="2:30" ht="13.5" customHeight="1" x14ac:dyDescent="0.2">
      <c r="B250" s="43"/>
      <c r="C250" s="19"/>
      <c r="D250" s="19"/>
      <c r="E250" s="19"/>
      <c r="F250" s="19"/>
      <c r="G250" s="19"/>
      <c r="H250" s="19"/>
      <c r="I250" s="19"/>
      <c r="J250" s="22"/>
      <c r="K250" s="22"/>
      <c r="L250" s="47" t="str">
        <f t="shared" si="53"/>
        <v/>
      </c>
      <c r="M250" s="22"/>
      <c r="N250" s="22"/>
      <c r="O250" s="22"/>
      <c r="P250" s="22"/>
      <c r="Q250" s="22"/>
      <c r="R250" s="22"/>
      <c r="S250" s="22"/>
      <c r="T250" s="19"/>
      <c r="U250" s="19"/>
      <c r="V250" s="19"/>
      <c r="W250" s="19"/>
      <c r="X250" s="19"/>
      <c r="Y250" s="19"/>
      <c r="Z250" s="19"/>
      <c r="AA250" s="22"/>
      <c r="AB250" s="22"/>
      <c r="AC250" s="22"/>
      <c r="AD250" s="22"/>
    </row>
    <row r="251" spans="2:30" ht="13.5" customHeight="1" x14ac:dyDescent="0.2">
      <c r="B251" s="43"/>
      <c r="C251" s="19"/>
      <c r="D251" s="19"/>
      <c r="E251" s="19"/>
      <c r="F251" s="19"/>
      <c r="G251" s="19"/>
      <c r="H251" s="19"/>
      <c r="I251" s="19"/>
      <c r="J251" s="22"/>
      <c r="K251" s="22"/>
      <c r="L251" s="47" t="str">
        <f t="shared" si="53"/>
        <v/>
      </c>
      <c r="M251" s="22"/>
      <c r="N251" s="22"/>
      <c r="O251" s="22"/>
      <c r="P251" s="22"/>
      <c r="Q251" s="22"/>
      <c r="R251" s="22"/>
      <c r="S251" s="22"/>
      <c r="T251" s="19"/>
      <c r="U251" s="19"/>
      <c r="V251" s="19"/>
      <c r="W251" s="19"/>
      <c r="X251" s="19"/>
      <c r="Y251" s="19"/>
      <c r="Z251" s="19"/>
      <c r="AA251" s="22"/>
      <c r="AB251" s="22"/>
      <c r="AC251" s="22"/>
      <c r="AD251" s="22"/>
    </row>
    <row r="252" spans="2:30" ht="13.5" customHeight="1" x14ac:dyDescent="0.2">
      <c r="B252" s="43"/>
      <c r="C252" s="19"/>
      <c r="D252" s="19"/>
      <c r="E252" s="19"/>
      <c r="F252" s="19"/>
      <c r="G252" s="19"/>
      <c r="H252" s="19"/>
      <c r="I252" s="19"/>
      <c r="J252" s="22"/>
      <c r="K252" s="22"/>
      <c r="L252" s="47" t="str">
        <f t="shared" si="53"/>
        <v/>
      </c>
      <c r="M252" s="22"/>
      <c r="N252" s="22"/>
      <c r="O252" s="22"/>
      <c r="P252" s="22"/>
      <c r="Q252" s="22"/>
      <c r="R252" s="22"/>
      <c r="S252" s="22"/>
      <c r="T252" s="19"/>
      <c r="U252" s="19"/>
      <c r="V252" s="19"/>
      <c r="W252" s="19"/>
      <c r="X252" s="19"/>
      <c r="Y252" s="19"/>
      <c r="Z252" s="19"/>
      <c r="AA252" s="22"/>
      <c r="AB252" s="22"/>
      <c r="AC252" s="22"/>
      <c r="AD252" s="22"/>
    </row>
    <row r="253" spans="2:30" ht="13.5" customHeight="1" x14ac:dyDescent="0.2">
      <c r="B253" s="43"/>
      <c r="C253" s="19"/>
      <c r="D253" s="19"/>
      <c r="E253" s="19"/>
      <c r="F253" s="19"/>
      <c r="G253" s="19"/>
      <c r="H253" s="19"/>
      <c r="I253" s="19"/>
      <c r="J253" s="22"/>
      <c r="K253" s="22"/>
      <c r="L253" s="47" t="str">
        <f t="shared" si="53"/>
        <v/>
      </c>
      <c r="M253" s="22"/>
      <c r="N253" s="22"/>
      <c r="O253" s="22"/>
      <c r="P253" s="22"/>
      <c r="Q253" s="22"/>
      <c r="R253" s="22"/>
      <c r="S253" s="22"/>
      <c r="T253" s="19"/>
      <c r="U253" s="19"/>
      <c r="V253" s="19"/>
      <c r="W253" s="19"/>
      <c r="X253" s="19"/>
      <c r="Y253" s="19"/>
      <c r="Z253" s="19"/>
      <c r="AA253" s="22"/>
      <c r="AB253" s="22"/>
      <c r="AC253" s="22"/>
      <c r="AD253" s="22"/>
    </row>
    <row r="254" spans="2:30" ht="13.5" customHeight="1" x14ac:dyDescent="0.2">
      <c r="B254" s="43"/>
      <c r="C254" s="19"/>
      <c r="D254" s="19"/>
      <c r="E254" s="19"/>
      <c r="F254" s="19"/>
      <c r="G254" s="19"/>
      <c r="H254" s="19"/>
      <c r="I254" s="19"/>
      <c r="J254" s="22"/>
      <c r="K254" s="22"/>
      <c r="L254" s="47" t="str">
        <f t="shared" si="53"/>
        <v/>
      </c>
      <c r="M254" s="22"/>
      <c r="N254" s="22"/>
      <c r="O254" s="22"/>
      <c r="P254" s="22"/>
      <c r="Q254" s="22"/>
      <c r="R254" s="22"/>
      <c r="S254" s="22"/>
      <c r="T254" s="19"/>
      <c r="U254" s="19"/>
      <c r="V254" s="19"/>
      <c r="W254" s="19"/>
      <c r="X254" s="19"/>
      <c r="Y254" s="19"/>
      <c r="Z254" s="19"/>
      <c r="AA254" s="22"/>
      <c r="AB254" s="22"/>
      <c r="AC254" s="22"/>
      <c r="AD254" s="22"/>
    </row>
    <row r="255" spans="2:30" ht="13.5" customHeight="1" x14ac:dyDescent="0.2">
      <c r="B255" s="43"/>
      <c r="C255" s="19"/>
      <c r="D255" s="19"/>
      <c r="E255" s="19"/>
      <c r="F255" s="19"/>
      <c r="G255" s="19"/>
      <c r="H255" s="19"/>
      <c r="I255" s="19"/>
      <c r="J255" s="22"/>
      <c r="K255" s="22"/>
      <c r="L255" s="47" t="str">
        <f t="shared" si="53"/>
        <v/>
      </c>
      <c r="M255" s="22"/>
      <c r="N255" s="22"/>
      <c r="O255" s="22"/>
      <c r="P255" s="22"/>
      <c r="Q255" s="22"/>
      <c r="R255" s="22"/>
      <c r="S255" s="22"/>
      <c r="T255" s="19"/>
      <c r="U255" s="19"/>
      <c r="V255" s="19"/>
      <c r="W255" s="19"/>
      <c r="X255" s="19"/>
      <c r="Y255" s="19"/>
      <c r="Z255" s="19"/>
      <c r="AA255" s="22"/>
      <c r="AB255" s="22"/>
      <c r="AC255" s="22"/>
      <c r="AD255" s="22"/>
    </row>
    <row r="256" spans="2:30" ht="13.5" customHeight="1" x14ac:dyDescent="0.2">
      <c r="B256" s="43"/>
      <c r="C256" s="19"/>
      <c r="D256" s="19"/>
      <c r="E256" s="19"/>
      <c r="F256" s="19"/>
      <c r="G256" s="19"/>
      <c r="H256" s="19"/>
      <c r="I256" s="19"/>
      <c r="J256" s="22"/>
      <c r="K256" s="22"/>
      <c r="L256" s="47" t="str">
        <f t="shared" si="53"/>
        <v/>
      </c>
      <c r="M256" s="22"/>
      <c r="N256" s="22"/>
      <c r="O256" s="22"/>
      <c r="P256" s="22"/>
      <c r="Q256" s="22"/>
      <c r="R256" s="22"/>
      <c r="S256" s="22"/>
      <c r="T256" s="19"/>
      <c r="U256" s="19"/>
      <c r="V256" s="19"/>
      <c r="W256" s="19"/>
      <c r="X256" s="19"/>
      <c r="Y256" s="19"/>
      <c r="Z256" s="19"/>
      <c r="AA256" s="22"/>
      <c r="AB256" s="22"/>
      <c r="AC256" s="22"/>
      <c r="AD256" s="22"/>
    </row>
    <row r="257" spans="2:30" ht="13.5" customHeight="1" x14ac:dyDescent="0.2">
      <c r="B257" s="43"/>
      <c r="C257" s="19"/>
      <c r="D257" s="19"/>
      <c r="E257" s="19"/>
      <c r="F257" s="19"/>
      <c r="G257" s="19"/>
      <c r="H257" s="19"/>
      <c r="I257" s="19"/>
      <c r="J257" s="22"/>
      <c r="K257" s="22"/>
      <c r="L257" s="47" t="str">
        <f t="shared" si="53"/>
        <v/>
      </c>
      <c r="M257" s="22"/>
      <c r="N257" s="22"/>
      <c r="O257" s="22"/>
      <c r="P257" s="22"/>
      <c r="Q257" s="22"/>
      <c r="R257" s="22"/>
      <c r="S257" s="22"/>
      <c r="T257" s="19"/>
      <c r="U257" s="19"/>
      <c r="V257" s="19"/>
      <c r="W257" s="19"/>
      <c r="X257" s="19"/>
      <c r="Y257" s="19"/>
      <c r="Z257" s="19"/>
      <c r="AA257" s="22"/>
      <c r="AB257" s="22"/>
      <c r="AC257" s="22"/>
      <c r="AD257" s="22"/>
    </row>
    <row r="258" spans="2:30" ht="13.5" customHeight="1" x14ac:dyDescent="0.2">
      <c r="B258" s="43"/>
      <c r="C258" s="19"/>
      <c r="D258" s="19"/>
      <c r="E258" s="19"/>
      <c r="F258" s="19"/>
      <c r="G258" s="19"/>
      <c r="H258" s="19"/>
      <c r="I258" s="19"/>
      <c r="J258" s="22"/>
      <c r="K258" s="22"/>
      <c r="L258" s="47" t="str">
        <f t="shared" si="53"/>
        <v/>
      </c>
      <c r="M258" s="22"/>
      <c r="N258" s="22"/>
      <c r="O258" s="22"/>
      <c r="P258" s="22"/>
      <c r="Q258" s="22"/>
      <c r="R258" s="22"/>
      <c r="S258" s="22"/>
      <c r="T258" s="19"/>
      <c r="U258" s="19"/>
      <c r="V258" s="19"/>
      <c r="W258" s="19"/>
      <c r="X258" s="19"/>
      <c r="Y258" s="19"/>
      <c r="Z258" s="19"/>
      <c r="AA258" s="22"/>
      <c r="AB258" s="22"/>
      <c r="AC258" s="22"/>
      <c r="AD258" s="22"/>
    </row>
    <row r="259" spans="2:30" ht="13.5" customHeight="1" x14ac:dyDescent="0.2">
      <c r="B259" s="43"/>
      <c r="C259" s="19"/>
      <c r="D259" s="19"/>
      <c r="E259" s="19"/>
      <c r="F259" s="19"/>
      <c r="G259" s="19"/>
      <c r="H259" s="19"/>
      <c r="I259" s="19"/>
      <c r="J259" s="22"/>
      <c r="K259" s="22"/>
      <c r="L259" s="47" t="str">
        <f t="shared" si="53"/>
        <v/>
      </c>
      <c r="M259" s="22"/>
      <c r="N259" s="22"/>
      <c r="O259" s="22"/>
      <c r="P259" s="22"/>
      <c r="Q259" s="22"/>
      <c r="R259" s="22"/>
      <c r="S259" s="22"/>
      <c r="T259" s="19"/>
      <c r="U259" s="19"/>
      <c r="V259" s="19"/>
      <c r="W259" s="19"/>
      <c r="X259" s="19"/>
      <c r="Y259" s="19"/>
      <c r="Z259" s="19"/>
      <c r="AA259" s="22"/>
      <c r="AB259" s="22"/>
      <c r="AC259" s="22"/>
      <c r="AD259" s="22"/>
    </row>
    <row r="260" spans="2:30" ht="13.5" customHeight="1" x14ac:dyDescent="0.2">
      <c r="B260" s="43"/>
      <c r="C260" s="19"/>
      <c r="D260" s="19"/>
      <c r="E260" s="19"/>
      <c r="F260" s="19"/>
      <c r="G260" s="19"/>
      <c r="H260" s="19"/>
      <c r="I260" s="19"/>
      <c r="J260" s="22"/>
      <c r="K260" s="22"/>
      <c r="L260" s="47" t="str">
        <f t="shared" si="53"/>
        <v/>
      </c>
      <c r="M260" s="22"/>
      <c r="N260" s="22"/>
      <c r="O260" s="22"/>
      <c r="P260" s="22"/>
      <c r="Q260" s="22"/>
      <c r="R260" s="22"/>
      <c r="S260" s="22"/>
      <c r="T260" s="19"/>
      <c r="U260" s="19"/>
      <c r="V260" s="19"/>
      <c r="W260" s="19"/>
      <c r="X260" s="19"/>
      <c r="Y260" s="19"/>
      <c r="Z260" s="19"/>
      <c r="AA260" s="22"/>
      <c r="AB260" s="22"/>
      <c r="AC260" s="22"/>
      <c r="AD260" s="22"/>
    </row>
    <row r="261" spans="2:30" ht="13.5" customHeight="1" x14ac:dyDescent="0.2">
      <c r="B261" s="43"/>
      <c r="C261" s="19"/>
      <c r="D261" s="19"/>
      <c r="E261" s="19"/>
      <c r="F261" s="19"/>
      <c r="G261" s="19"/>
      <c r="H261" s="19"/>
      <c r="I261" s="19"/>
      <c r="J261" s="22"/>
      <c r="K261" s="22"/>
      <c r="L261" s="47" t="str">
        <f t="shared" si="53"/>
        <v/>
      </c>
      <c r="M261" s="22"/>
      <c r="N261" s="22"/>
      <c r="O261" s="22"/>
      <c r="P261" s="22"/>
      <c r="Q261" s="22"/>
      <c r="R261" s="22"/>
      <c r="S261" s="22"/>
      <c r="T261" s="19"/>
      <c r="U261" s="19"/>
      <c r="V261" s="19"/>
      <c r="W261" s="19"/>
      <c r="X261" s="19"/>
      <c r="Y261" s="19"/>
      <c r="Z261" s="19"/>
      <c r="AA261" s="22"/>
      <c r="AB261" s="22"/>
      <c r="AC261" s="22"/>
      <c r="AD261" s="22"/>
    </row>
    <row r="262" spans="2:30" ht="13.5" customHeight="1" x14ac:dyDescent="0.2">
      <c r="B262" s="43"/>
      <c r="C262" s="19"/>
      <c r="D262" s="19"/>
      <c r="E262" s="19"/>
      <c r="F262" s="19"/>
      <c r="G262" s="19"/>
      <c r="H262" s="19"/>
      <c r="I262" s="19"/>
      <c r="J262" s="22"/>
      <c r="K262" s="22"/>
      <c r="L262" s="47" t="str">
        <f t="shared" si="53"/>
        <v/>
      </c>
      <c r="M262" s="22"/>
      <c r="N262" s="22"/>
      <c r="O262" s="22"/>
      <c r="P262" s="22"/>
      <c r="Q262" s="22"/>
      <c r="R262" s="22"/>
      <c r="S262" s="22"/>
      <c r="T262" s="19"/>
      <c r="U262" s="19"/>
      <c r="V262" s="19"/>
      <c r="W262" s="19"/>
      <c r="X262" s="19"/>
      <c r="Y262" s="19"/>
      <c r="Z262" s="19"/>
      <c r="AA262" s="22"/>
      <c r="AB262" s="22"/>
      <c r="AC262" s="22"/>
      <c r="AD262" s="22"/>
    </row>
    <row r="263" spans="2:30" ht="13.5" customHeight="1" x14ac:dyDescent="0.2">
      <c r="B263" s="43"/>
      <c r="C263" s="19"/>
      <c r="D263" s="19"/>
      <c r="E263" s="19"/>
      <c r="F263" s="19"/>
      <c r="G263" s="19"/>
      <c r="H263" s="19"/>
      <c r="I263" s="19"/>
      <c r="J263" s="22"/>
      <c r="K263" s="22"/>
      <c r="L263" s="47" t="str">
        <f t="shared" si="53"/>
        <v/>
      </c>
      <c r="M263" s="22"/>
      <c r="N263" s="22"/>
      <c r="O263" s="22"/>
      <c r="P263" s="22"/>
      <c r="Q263" s="22"/>
      <c r="R263" s="22"/>
      <c r="S263" s="22"/>
      <c r="T263" s="19"/>
      <c r="U263" s="19"/>
      <c r="V263" s="19"/>
      <c r="W263" s="19"/>
      <c r="X263" s="19"/>
      <c r="Y263" s="19"/>
      <c r="Z263" s="19"/>
      <c r="AA263" s="22"/>
      <c r="AB263" s="22"/>
      <c r="AC263" s="22"/>
      <c r="AD263" s="22"/>
    </row>
    <row r="264" spans="2:30" ht="13.5" customHeight="1" x14ac:dyDescent="0.2">
      <c r="B264" s="43"/>
      <c r="C264" s="19"/>
      <c r="D264" s="19"/>
      <c r="E264" s="19"/>
      <c r="F264" s="19"/>
      <c r="G264" s="19"/>
      <c r="H264" s="19"/>
      <c r="I264" s="19"/>
      <c r="J264" s="22"/>
      <c r="K264" s="22"/>
      <c r="L264" s="47" t="str">
        <f t="shared" si="53"/>
        <v/>
      </c>
      <c r="M264" s="22"/>
      <c r="N264" s="22"/>
      <c r="O264" s="22"/>
      <c r="P264" s="22"/>
      <c r="Q264" s="22"/>
      <c r="R264" s="22"/>
      <c r="S264" s="22"/>
      <c r="T264" s="19"/>
      <c r="U264" s="19"/>
      <c r="V264" s="19"/>
      <c r="W264" s="19"/>
      <c r="X264" s="19"/>
      <c r="Y264" s="19"/>
      <c r="Z264" s="19"/>
      <c r="AA264" s="22"/>
      <c r="AB264" s="22"/>
      <c r="AC264" s="22"/>
      <c r="AD264" s="22"/>
    </row>
    <row r="265" spans="2:30" ht="13.5" customHeight="1" x14ac:dyDescent="0.2">
      <c r="B265" s="43"/>
      <c r="C265" s="19"/>
      <c r="D265" s="19"/>
      <c r="E265" s="19"/>
      <c r="F265" s="19"/>
      <c r="G265" s="19"/>
      <c r="H265" s="19"/>
      <c r="I265" s="19"/>
      <c r="J265" s="22"/>
      <c r="K265" s="22"/>
      <c r="L265" s="47" t="str">
        <f t="shared" si="53"/>
        <v/>
      </c>
      <c r="M265" s="22"/>
      <c r="N265" s="22"/>
      <c r="O265" s="22"/>
      <c r="P265" s="22"/>
      <c r="Q265" s="22"/>
      <c r="R265" s="22"/>
      <c r="S265" s="22"/>
      <c r="T265" s="19"/>
      <c r="U265" s="19"/>
      <c r="V265" s="19"/>
      <c r="W265" s="19"/>
      <c r="X265" s="19"/>
      <c r="Y265" s="19"/>
      <c r="Z265" s="19"/>
      <c r="AA265" s="22"/>
      <c r="AB265" s="22"/>
      <c r="AC265" s="22"/>
      <c r="AD265" s="22"/>
    </row>
    <row r="266" spans="2:30" ht="13.5" customHeight="1" x14ac:dyDescent="0.2">
      <c r="B266" s="43"/>
      <c r="C266" s="19"/>
      <c r="D266" s="19"/>
      <c r="E266" s="19"/>
      <c r="F266" s="19"/>
      <c r="G266" s="19"/>
      <c r="H266" s="19"/>
      <c r="I266" s="19"/>
      <c r="J266" s="22"/>
      <c r="K266" s="22"/>
      <c r="L266" s="47" t="str">
        <f t="shared" si="53"/>
        <v/>
      </c>
      <c r="M266" s="22"/>
      <c r="N266" s="22"/>
      <c r="O266" s="22"/>
      <c r="P266" s="22"/>
      <c r="Q266" s="22"/>
      <c r="R266" s="22"/>
      <c r="S266" s="22"/>
      <c r="T266" s="19"/>
      <c r="U266" s="19"/>
      <c r="V266" s="19"/>
      <c r="W266" s="19"/>
      <c r="X266" s="19"/>
      <c r="Y266" s="19"/>
      <c r="Z266" s="19"/>
      <c r="AA266" s="22"/>
      <c r="AB266" s="22"/>
      <c r="AC266" s="22"/>
      <c r="AD266" s="22"/>
    </row>
    <row r="267" spans="2:30" ht="13.5" customHeight="1" x14ac:dyDescent="0.2">
      <c r="B267" s="43"/>
      <c r="C267" s="19"/>
      <c r="D267" s="19"/>
      <c r="E267" s="19"/>
      <c r="F267" s="19"/>
      <c r="G267" s="19"/>
      <c r="H267" s="19"/>
      <c r="I267" s="19"/>
      <c r="J267" s="22"/>
      <c r="K267" s="22"/>
      <c r="L267" s="47" t="str">
        <f t="shared" si="53"/>
        <v/>
      </c>
      <c r="M267" s="22"/>
      <c r="N267" s="22"/>
      <c r="O267" s="22"/>
      <c r="P267" s="22"/>
      <c r="Q267" s="22"/>
      <c r="R267" s="22"/>
      <c r="S267" s="22"/>
      <c r="T267" s="19"/>
      <c r="U267" s="19"/>
      <c r="V267" s="19"/>
      <c r="W267" s="19"/>
      <c r="X267" s="19"/>
      <c r="Y267" s="19"/>
      <c r="Z267" s="19"/>
      <c r="AA267" s="22"/>
      <c r="AB267" s="22"/>
      <c r="AC267" s="22"/>
      <c r="AD267" s="22"/>
    </row>
    <row r="268" spans="2:30" ht="13.5" customHeight="1" x14ac:dyDescent="0.2">
      <c r="B268" s="43"/>
      <c r="C268" s="19"/>
      <c r="D268" s="19"/>
      <c r="E268" s="19"/>
      <c r="F268" s="19"/>
      <c r="G268" s="19"/>
      <c r="H268" s="19"/>
      <c r="I268" s="19"/>
      <c r="J268" s="22"/>
      <c r="K268" s="22"/>
      <c r="L268" s="47" t="str">
        <f t="shared" si="53"/>
        <v/>
      </c>
      <c r="M268" s="22"/>
      <c r="N268" s="22"/>
      <c r="O268" s="22"/>
      <c r="P268" s="22"/>
      <c r="Q268" s="22"/>
      <c r="R268" s="22"/>
      <c r="S268" s="22"/>
      <c r="T268" s="19"/>
      <c r="U268" s="19"/>
      <c r="V268" s="19"/>
      <c r="W268" s="19"/>
      <c r="X268" s="19"/>
      <c r="Y268" s="19"/>
      <c r="Z268" s="19"/>
      <c r="AA268" s="22"/>
      <c r="AB268" s="22"/>
      <c r="AC268" s="22"/>
      <c r="AD268" s="22"/>
    </row>
    <row r="269" spans="2:30" ht="13.5" customHeight="1" x14ac:dyDescent="0.2">
      <c r="B269" s="43"/>
      <c r="C269" s="19"/>
      <c r="D269" s="19"/>
      <c r="E269" s="19"/>
      <c r="F269" s="19"/>
      <c r="G269" s="19"/>
      <c r="H269" s="19"/>
      <c r="I269" s="19"/>
      <c r="J269" s="22"/>
      <c r="K269" s="22"/>
      <c r="L269" s="47" t="str">
        <f t="shared" si="53"/>
        <v/>
      </c>
      <c r="M269" s="22"/>
      <c r="N269" s="22"/>
      <c r="O269" s="22"/>
      <c r="P269" s="22"/>
      <c r="Q269" s="22"/>
      <c r="R269" s="22"/>
      <c r="S269" s="22"/>
      <c r="T269" s="19"/>
      <c r="U269" s="19"/>
      <c r="V269" s="19"/>
      <c r="W269" s="19"/>
      <c r="X269" s="19"/>
      <c r="Y269" s="19"/>
      <c r="Z269" s="19"/>
      <c r="AA269" s="22"/>
      <c r="AB269" s="22"/>
      <c r="AC269" s="22"/>
      <c r="AD269" s="22"/>
    </row>
    <row r="270" spans="2:30" ht="13.5" customHeight="1" x14ac:dyDescent="0.2">
      <c r="B270" s="43"/>
      <c r="C270" s="19"/>
      <c r="D270" s="19"/>
      <c r="E270" s="19"/>
      <c r="F270" s="19"/>
      <c r="G270" s="19"/>
      <c r="H270" s="19"/>
      <c r="I270" s="19"/>
      <c r="J270" s="22"/>
      <c r="K270" s="22"/>
      <c r="L270" s="47" t="str">
        <f t="shared" si="53"/>
        <v/>
      </c>
      <c r="M270" s="22"/>
      <c r="N270" s="22"/>
      <c r="O270" s="22"/>
      <c r="P270" s="22"/>
      <c r="Q270" s="22"/>
      <c r="R270" s="22"/>
      <c r="S270" s="22"/>
      <c r="T270" s="19"/>
      <c r="U270" s="19"/>
      <c r="V270" s="19"/>
      <c r="W270" s="19"/>
      <c r="X270" s="19"/>
      <c r="Y270" s="19"/>
      <c r="Z270" s="19"/>
      <c r="AA270" s="22"/>
      <c r="AB270" s="22"/>
      <c r="AC270" s="22"/>
      <c r="AD270" s="22"/>
    </row>
    <row r="271" spans="2:30" ht="13.5" customHeight="1" x14ac:dyDescent="0.2">
      <c r="B271" s="43"/>
      <c r="C271" s="19"/>
      <c r="D271" s="19"/>
      <c r="E271" s="19"/>
      <c r="F271" s="19"/>
      <c r="G271" s="19"/>
      <c r="H271" s="19"/>
      <c r="I271" s="19"/>
      <c r="J271" s="22"/>
      <c r="K271" s="22"/>
      <c r="L271" s="47" t="str">
        <f t="shared" si="53"/>
        <v/>
      </c>
      <c r="M271" s="22"/>
      <c r="N271" s="22"/>
      <c r="O271" s="22"/>
      <c r="P271" s="22"/>
      <c r="Q271" s="22"/>
      <c r="R271" s="22"/>
      <c r="S271" s="22"/>
      <c r="T271" s="19"/>
      <c r="U271" s="19"/>
      <c r="V271" s="19"/>
      <c r="W271" s="19"/>
      <c r="X271" s="19"/>
      <c r="Y271" s="19"/>
      <c r="Z271" s="19"/>
      <c r="AA271" s="22"/>
      <c r="AB271" s="22"/>
      <c r="AC271" s="22"/>
      <c r="AD271" s="22"/>
    </row>
    <row r="272" spans="2:30" ht="13.5" customHeight="1" x14ac:dyDescent="0.2">
      <c r="B272" s="43"/>
      <c r="C272" s="19"/>
      <c r="D272" s="19"/>
      <c r="E272" s="19"/>
      <c r="F272" s="19"/>
      <c r="G272" s="19"/>
      <c r="H272" s="19"/>
      <c r="I272" s="19"/>
      <c r="J272" s="22"/>
      <c r="K272" s="22"/>
      <c r="L272" s="47" t="str">
        <f t="shared" si="53"/>
        <v/>
      </c>
      <c r="M272" s="22"/>
      <c r="N272" s="22"/>
      <c r="O272" s="22"/>
      <c r="P272" s="22"/>
      <c r="Q272" s="22"/>
      <c r="R272" s="22"/>
      <c r="S272" s="22"/>
      <c r="T272" s="19"/>
      <c r="U272" s="19"/>
      <c r="V272" s="19"/>
      <c r="W272" s="19"/>
      <c r="X272" s="19"/>
      <c r="Y272" s="19"/>
      <c r="Z272" s="19"/>
      <c r="AA272" s="22"/>
      <c r="AB272" s="22"/>
      <c r="AC272" s="22"/>
      <c r="AD272" s="22"/>
    </row>
    <row r="273" spans="2:30" ht="13.5" customHeight="1" x14ac:dyDescent="0.2">
      <c r="B273" s="43"/>
      <c r="C273" s="19"/>
      <c r="D273" s="19"/>
      <c r="E273" s="19"/>
      <c r="F273" s="19"/>
      <c r="G273" s="19"/>
      <c r="H273" s="19"/>
      <c r="I273" s="19"/>
      <c r="J273" s="22"/>
      <c r="K273" s="22"/>
      <c r="L273" s="47" t="str">
        <f t="shared" si="53"/>
        <v/>
      </c>
      <c r="M273" s="22"/>
      <c r="N273" s="22"/>
      <c r="O273" s="22"/>
      <c r="P273" s="22"/>
      <c r="Q273" s="22"/>
      <c r="R273" s="22"/>
      <c r="S273" s="22"/>
      <c r="T273" s="19"/>
      <c r="U273" s="19"/>
      <c r="V273" s="19"/>
      <c r="W273" s="19"/>
      <c r="X273" s="19"/>
      <c r="Y273" s="19"/>
      <c r="Z273" s="19"/>
      <c r="AA273" s="22"/>
      <c r="AB273" s="22"/>
      <c r="AC273" s="22"/>
      <c r="AD273" s="22"/>
    </row>
    <row r="274" spans="2:30" ht="13.5" customHeight="1" x14ac:dyDescent="0.2">
      <c r="B274" s="43"/>
      <c r="C274" s="19"/>
      <c r="D274" s="19"/>
      <c r="E274" s="19"/>
      <c r="F274" s="19"/>
      <c r="G274" s="19"/>
      <c r="H274" s="19"/>
      <c r="I274" s="19"/>
      <c r="J274" s="22"/>
      <c r="K274" s="22"/>
      <c r="L274" s="47" t="str">
        <f t="shared" si="53"/>
        <v/>
      </c>
      <c r="M274" s="22"/>
      <c r="N274" s="22"/>
      <c r="O274" s="22"/>
      <c r="P274" s="22"/>
      <c r="Q274" s="22"/>
      <c r="R274" s="22"/>
      <c r="S274" s="22"/>
      <c r="T274" s="19"/>
      <c r="U274" s="19"/>
      <c r="V274" s="19"/>
      <c r="W274" s="19"/>
      <c r="X274" s="19"/>
      <c r="Y274" s="19"/>
      <c r="Z274" s="19"/>
      <c r="AA274" s="22"/>
      <c r="AB274" s="22"/>
      <c r="AC274" s="22"/>
      <c r="AD274" s="22"/>
    </row>
    <row r="275" spans="2:30" ht="13.5" customHeight="1" x14ac:dyDescent="0.2">
      <c r="B275" s="43"/>
      <c r="C275" s="19"/>
      <c r="D275" s="19"/>
      <c r="E275" s="19"/>
      <c r="F275" s="19"/>
      <c r="G275" s="19"/>
      <c r="H275" s="19"/>
      <c r="I275" s="19"/>
      <c r="J275" s="22"/>
      <c r="K275" s="22"/>
      <c r="L275" s="47" t="str">
        <f t="shared" si="53"/>
        <v/>
      </c>
      <c r="M275" s="22"/>
      <c r="N275" s="22"/>
      <c r="O275" s="22"/>
      <c r="P275" s="22"/>
      <c r="Q275" s="22"/>
      <c r="R275" s="22"/>
      <c r="S275" s="22"/>
      <c r="T275" s="19"/>
      <c r="U275" s="19"/>
      <c r="V275" s="19"/>
      <c r="W275" s="19"/>
      <c r="X275" s="19"/>
      <c r="Y275" s="19"/>
      <c r="Z275" s="19"/>
      <c r="AA275" s="22"/>
      <c r="AB275" s="22"/>
      <c r="AC275" s="22"/>
      <c r="AD275" s="22"/>
    </row>
    <row r="276" spans="2:30" ht="13.5" customHeight="1" x14ac:dyDescent="0.2">
      <c r="B276" s="43"/>
      <c r="C276" s="19"/>
      <c r="D276" s="19"/>
      <c r="E276" s="19"/>
      <c r="F276" s="19"/>
      <c r="G276" s="19"/>
      <c r="H276" s="19"/>
      <c r="I276" s="19"/>
      <c r="J276" s="22"/>
      <c r="K276" s="22"/>
      <c r="L276" s="47" t="str">
        <f t="shared" si="53"/>
        <v/>
      </c>
      <c r="M276" s="22"/>
      <c r="N276" s="22"/>
      <c r="O276" s="22"/>
      <c r="P276" s="22"/>
      <c r="Q276" s="22"/>
      <c r="R276" s="22"/>
      <c r="S276" s="22"/>
      <c r="T276" s="19"/>
      <c r="U276" s="19"/>
      <c r="V276" s="19"/>
      <c r="W276" s="19"/>
      <c r="X276" s="19"/>
      <c r="Y276" s="19"/>
      <c r="Z276" s="19"/>
      <c r="AA276" s="22"/>
      <c r="AB276" s="22"/>
      <c r="AC276" s="22"/>
      <c r="AD276" s="22"/>
    </row>
    <row r="277" spans="2:30" ht="13.5" customHeight="1" x14ac:dyDescent="0.2">
      <c r="B277" s="43"/>
      <c r="C277" s="19"/>
      <c r="D277" s="19"/>
      <c r="E277" s="19"/>
      <c r="F277" s="19"/>
      <c r="G277" s="19"/>
      <c r="H277" s="19"/>
      <c r="I277" s="19"/>
      <c r="J277" s="22"/>
      <c r="K277" s="22"/>
      <c r="L277" s="47" t="str">
        <f t="shared" si="53"/>
        <v/>
      </c>
      <c r="M277" s="22"/>
      <c r="N277" s="22"/>
      <c r="O277" s="22"/>
      <c r="P277" s="22"/>
      <c r="Q277" s="22"/>
      <c r="R277" s="22"/>
      <c r="S277" s="22"/>
      <c r="T277" s="19"/>
      <c r="U277" s="19"/>
      <c r="V277" s="19"/>
      <c r="W277" s="19"/>
      <c r="X277" s="19"/>
      <c r="Y277" s="19"/>
      <c r="Z277" s="19"/>
      <c r="AA277" s="22"/>
      <c r="AB277" s="22"/>
      <c r="AC277" s="22"/>
      <c r="AD277" s="22"/>
    </row>
    <row r="278" spans="2:30" ht="13.5" customHeight="1" x14ac:dyDescent="0.2">
      <c r="B278" s="43"/>
      <c r="C278" s="19"/>
      <c r="D278" s="19"/>
      <c r="E278" s="19"/>
      <c r="F278" s="19"/>
      <c r="G278" s="19"/>
      <c r="H278" s="19"/>
      <c r="I278" s="19"/>
      <c r="J278" s="22"/>
      <c r="K278" s="22"/>
      <c r="L278" s="47" t="str">
        <f t="shared" si="53"/>
        <v/>
      </c>
      <c r="M278" s="22"/>
      <c r="N278" s="22"/>
      <c r="O278" s="22"/>
      <c r="P278" s="22"/>
      <c r="Q278" s="22"/>
      <c r="R278" s="22"/>
      <c r="S278" s="22"/>
      <c r="T278" s="19"/>
      <c r="U278" s="19"/>
      <c r="V278" s="19"/>
      <c r="W278" s="19"/>
      <c r="X278" s="19"/>
      <c r="Y278" s="19"/>
      <c r="Z278" s="19"/>
      <c r="AA278" s="22"/>
      <c r="AB278" s="22"/>
      <c r="AC278" s="22"/>
      <c r="AD278" s="22"/>
    </row>
    <row r="279" spans="2:30" ht="13.5" customHeight="1" x14ac:dyDescent="0.2">
      <c r="B279" s="43"/>
      <c r="C279" s="19"/>
      <c r="D279" s="19"/>
      <c r="E279" s="19"/>
      <c r="F279" s="19"/>
      <c r="G279" s="19"/>
      <c r="H279" s="19"/>
      <c r="I279" s="19"/>
      <c r="J279" s="22"/>
      <c r="K279" s="22"/>
      <c r="L279" s="47" t="str">
        <f t="shared" si="53"/>
        <v/>
      </c>
      <c r="M279" s="22"/>
      <c r="N279" s="22"/>
      <c r="O279" s="22"/>
      <c r="P279" s="22"/>
      <c r="Q279" s="22"/>
      <c r="R279" s="22"/>
      <c r="S279" s="22"/>
      <c r="T279" s="19"/>
      <c r="U279" s="19"/>
      <c r="V279" s="19"/>
      <c r="W279" s="19"/>
      <c r="X279" s="19"/>
      <c r="Y279" s="19"/>
      <c r="Z279" s="19"/>
      <c r="AA279" s="22"/>
      <c r="AB279" s="22"/>
      <c r="AC279" s="22"/>
      <c r="AD279" s="22"/>
    </row>
    <row r="280" spans="2:30" ht="13.5" customHeight="1" x14ac:dyDescent="0.2">
      <c r="B280" s="43"/>
      <c r="C280" s="19"/>
      <c r="D280" s="19"/>
      <c r="E280" s="19"/>
      <c r="F280" s="19"/>
      <c r="G280" s="19"/>
      <c r="H280" s="19"/>
      <c r="I280" s="19"/>
      <c r="J280" s="22"/>
      <c r="K280" s="22"/>
      <c r="L280" s="47" t="str">
        <f t="shared" si="53"/>
        <v/>
      </c>
      <c r="M280" s="22"/>
      <c r="N280" s="22"/>
      <c r="O280" s="22"/>
      <c r="P280" s="22"/>
      <c r="Q280" s="22"/>
      <c r="R280" s="22"/>
      <c r="S280" s="22"/>
      <c r="T280" s="19"/>
      <c r="U280" s="19"/>
      <c r="V280" s="19"/>
      <c r="W280" s="19"/>
      <c r="X280" s="19"/>
      <c r="Y280" s="19"/>
      <c r="Z280" s="19"/>
      <c r="AA280" s="22"/>
      <c r="AB280" s="22"/>
      <c r="AC280" s="22"/>
      <c r="AD280" s="22"/>
    </row>
    <row r="281" spans="2:30" ht="13.5" customHeight="1" x14ac:dyDescent="0.2">
      <c r="B281" s="43"/>
      <c r="C281" s="19"/>
      <c r="D281" s="19"/>
      <c r="E281" s="19"/>
      <c r="F281" s="19"/>
      <c r="G281" s="19"/>
      <c r="H281" s="19"/>
      <c r="I281" s="19"/>
      <c r="J281" s="22"/>
      <c r="K281" s="22"/>
      <c r="L281" s="47" t="str">
        <f t="shared" si="53"/>
        <v/>
      </c>
      <c r="M281" s="22"/>
      <c r="N281" s="22"/>
      <c r="O281" s="22"/>
      <c r="P281" s="22"/>
      <c r="Q281" s="22"/>
      <c r="R281" s="22"/>
      <c r="S281" s="22"/>
      <c r="T281" s="19"/>
      <c r="U281" s="19"/>
      <c r="V281" s="19"/>
      <c r="W281" s="19"/>
      <c r="X281" s="19"/>
      <c r="Y281" s="19"/>
      <c r="Z281" s="19"/>
      <c r="AA281" s="22"/>
      <c r="AB281" s="22"/>
      <c r="AC281" s="22"/>
      <c r="AD281" s="22"/>
    </row>
    <row r="282" spans="2:30" ht="13.5" customHeight="1" x14ac:dyDescent="0.2">
      <c r="B282" s="43"/>
      <c r="C282" s="19"/>
      <c r="D282" s="19"/>
      <c r="E282" s="19"/>
      <c r="F282" s="19"/>
      <c r="G282" s="19"/>
      <c r="H282" s="19"/>
      <c r="I282" s="19"/>
      <c r="J282" s="22"/>
      <c r="K282" s="22"/>
      <c r="L282" s="47" t="str">
        <f t="shared" si="53"/>
        <v/>
      </c>
      <c r="M282" s="22"/>
      <c r="N282" s="22"/>
      <c r="O282" s="22"/>
      <c r="P282" s="22"/>
      <c r="Q282" s="22"/>
      <c r="R282" s="22"/>
      <c r="S282" s="22"/>
      <c r="T282" s="19"/>
      <c r="U282" s="19"/>
      <c r="V282" s="19"/>
      <c r="W282" s="19"/>
      <c r="X282" s="19"/>
      <c r="Y282" s="19"/>
      <c r="Z282" s="19"/>
      <c r="AA282" s="22"/>
      <c r="AB282" s="22"/>
      <c r="AC282" s="22"/>
      <c r="AD282" s="22"/>
    </row>
    <row r="283" spans="2:30" ht="13.5" customHeight="1" x14ac:dyDescent="0.2">
      <c r="B283" s="43"/>
      <c r="C283" s="19"/>
      <c r="D283" s="19"/>
      <c r="E283" s="19"/>
      <c r="F283" s="19"/>
      <c r="G283" s="19"/>
      <c r="H283" s="19"/>
      <c r="I283" s="19"/>
      <c r="J283" s="22"/>
      <c r="K283" s="22"/>
      <c r="L283" s="47" t="str">
        <f t="shared" si="53"/>
        <v/>
      </c>
      <c r="M283" s="22"/>
      <c r="N283" s="22"/>
      <c r="O283" s="22"/>
      <c r="P283" s="22"/>
      <c r="Q283" s="22"/>
      <c r="R283" s="22"/>
      <c r="S283" s="22"/>
      <c r="T283" s="19"/>
      <c r="U283" s="19"/>
      <c r="V283" s="19"/>
      <c r="W283" s="19"/>
      <c r="X283" s="19"/>
      <c r="Y283" s="19"/>
      <c r="Z283" s="19"/>
      <c r="AA283" s="22"/>
      <c r="AB283" s="22"/>
      <c r="AC283" s="22"/>
      <c r="AD283" s="22"/>
    </row>
    <row r="284" spans="2:30" ht="13.5" customHeight="1" x14ac:dyDescent="0.2">
      <c r="B284" s="43"/>
      <c r="C284" s="19"/>
      <c r="D284" s="19"/>
      <c r="E284" s="19"/>
      <c r="F284" s="19"/>
      <c r="G284" s="19"/>
      <c r="H284" s="19"/>
      <c r="I284" s="19"/>
      <c r="J284" s="22"/>
      <c r="K284" s="22"/>
      <c r="L284" s="47" t="str">
        <f t="shared" si="53"/>
        <v/>
      </c>
      <c r="M284" s="22"/>
      <c r="N284" s="22"/>
      <c r="O284" s="22"/>
      <c r="P284" s="22"/>
      <c r="Q284" s="22"/>
      <c r="R284" s="22"/>
      <c r="S284" s="22"/>
      <c r="T284" s="19"/>
      <c r="U284" s="19"/>
      <c r="V284" s="19"/>
      <c r="W284" s="19"/>
      <c r="X284" s="19"/>
      <c r="Y284" s="19"/>
      <c r="Z284" s="19"/>
      <c r="AA284" s="22"/>
      <c r="AB284" s="22"/>
      <c r="AC284" s="22"/>
      <c r="AD284" s="22"/>
    </row>
    <row r="285" spans="2:30" ht="13.5" customHeight="1" x14ac:dyDescent="0.2">
      <c r="B285" s="43"/>
      <c r="C285" s="19"/>
      <c r="D285" s="19"/>
      <c r="E285" s="19"/>
      <c r="F285" s="19"/>
      <c r="G285" s="19"/>
      <c r="H285" s="19"/>
      <c r="I285" s="19"/>
      <c r="J285" s="22"/>
      <c r="K285" s="22"/>
      <c r="L285" s="47" t="str">
        <f t="shared" si="53"/>
        <v/>
      </c>
      <c r="M285" s="22"/>
      <c r="N285" s="22"/>
      <c r="O285" s="22"/>
      <c r="P285" s="22"/>
      <c r="Q285" s="22"/>
      <c r="R285" s="22"/>
      <c r="S285" s="22"/>
      <c r="T285" s="19"/>
      <c r="U285" s="19"/>
      <c r="V285" s="19"/>
      <c r="W285" s="19"/>
      <c r="X285" s="19"/>
      <c r="Y285" s="19"/>
      <c r="Z285" s="19"/>
      <c r="AA285" s="22"/>
      <c r="AB285" s="22"/>
      <c r="AC285" s="22"/>
      <c r="AD285" s="22"/>
    </row>
    <row r="286" spans="2:30" ht="13.5" customHeight="1" x14ac:dyDescent="0.2">
      <c r="B286" s="43"/>
      <c r="C286" s="19"/>
      <c r="D286" s="19"/>
      <c r="E286" s="19"/>
      <c r="F286" s="19"/>
      <c r="G286" s="19"/>
      <c r="H286" s="19"/>
      <c r="I286" s="19"/>
      <c r="J286" s="22"/>
      <c r="K286" s="22"/>
      <c r="L286" s="47" t="str">
        <f t="shared" si="53"/>
        <v/>
      </c>
      <c r="M286" s="22"/>
      <c r="N286" s="22"/>
      <c r="O286" s="22"/>
      <c r="P286" s="22"/>
      <c r="Q286" s="22"/>
      <c r="R286" s="22"/>
      <c r="S286" s="22"/>
      <c r="T286" s="19"/>
      <c r="U286" s="19"/>
      <c r="V286" s="19"/>
      <c r="W286" s="19"/>
      <c r="X286" s="19"/>
      <c r="Y286" s="19"/>
      <c r="Z286" s="19"/>
      <c r="AA286" s="22"/>
      <c r="AB286" s="22"/>
      <c r="AC286" s="22"/>
      <c r="AD286" s="22"/>
    </row>
    <row r="287" spans="2:30" ht="13.5" customHeight="1" x14ac:dyDescent="0.2">
      <c r="B287" s="43"/>
      <c r="C287" s="19"/>
      <c r="D287" s="19"/>
      <c r="E287" s="19"/>
      <c r="F287" s="19"/>
      <c r="G287" s="19"/>
      <c r="H287" s="19"/>
      <c r="I287" s="19"/>
      <c r="J287" s="22"/>
      <c r="K287" s="22"/>
      <c r="L287" s="47" t="str">
        <f t="shared" si="53"/>
        <v/>
      </c>
      <c r="M287" s="22"/>
      <c r="N287" s="22"/>
      <c r="O287" s="22"/>
      <c r="P287" s="22"/>
      <c r="Q287" s="22"/>
      <c r="R287" s="22"/>
      <c r="S287" s="22"/>
      <c r="T287" s="19"/>
      <c r="U287" s="19"/>
      <c r="V287" s="19"/>
      <c r="W287" s="19"/>
      <c r="X287" s="19"/>
      <c r="Y287" s="19"/>
      <c r="Z287" s="19"/>
      <c r="AA287" s="22"/>
      <c r="AB287" s="22"/>
      <c r="AC287" s="22"/>
      <c r="AD287" s="22"/>
    </row>
    <row r="288" spans="2:30" ht="13.5" customHeight="1" x14ac:dyDescent="0.2">
      <c r="B288" s="43"/>
      <c r="C288" s="19"/>
      <c r="D288" s="19"/>
      <c r="E288" s="19"/>
      <c r="F288" s="19"/>
      <c r="G288" s="19"/>
      <c r="H288" s="19"/>
      <c r="I288" s="19"/>
      <c r="J288" s="22"/>
      <c r="K288" s="22"/>
      <c r="L288" s="47" t="str">
        <f t="shared" si="53"/>
        <v/>
      </c>
      <c r="M288" s="22"/>
      <c r="N288" s="22"/>
      <c r="O288" s="22"/>
      <c r="P288" s="22"/>
      <c r="Q288" s="22"/>
      <c r="R288" s="22"/>
      <c r="S288" s="22"/>
      <c r="T288" s="19"/>
      <c r="U288" s="19"/>
      <c r="V288" s="19"/>
      <c r="W288" s="19"/>
      <c r="X288" s="19"/>
      <c r="Y288" s="19"/>
      <c r="Z288" s="19"/>
      <c r="AA288" s="22"/>
      <c r="AB288" s="22"/>
      <c r="AC288" s="22"/>
      <c r="AD288" s="22"/>
    </row>
    <row r="289" spans="2:30" ht="13.5" customHeight="1" x14ac:dyDescent="0.2">
      <c r="B289" s="43"/>
      <c r="C289" s="19"/>
      <c r="D289" s="19"/>
      <c r="E289" s="19"/>
      <c r="F289" s="19"/>
      <c r="G289" s="19"/>
      <c r="H289" s="19"/>
      <c r="I289" s="19"/>
      <c r="J289" s="22"/>
      <c r="K289" s="22"/>
      <c r="L289" s="47" t="str">
        <f t="shared" si="53"/>
        <v/>
      </c>
      <c r="M289" s="22"/>
      <c r="N289" s="22"/>
      <c r="O289" s="22"/>
      <c r="P289" s="22"/>
      <c r="Q289" s="22"/>
      <c r="R289" s="22"/>
      <c r="S289" s="22"/>
      <c r="T289" s="19"/>
      <c r="U289" s="19"/>
      <c r="V289" s="19"/>
      <c r="W289" s="19"/>
      <c r="X289" s="19"/>
      <c r="Y289" s="19"/>
      <c r="Z289" s="19"/>
      <c r="AA289" s="22"/>
      <c r="AB289" s="22"/>
      <c r="AC289" s="22"/>
      <c r="AD289" s="22"/>
    </row>
    <row r="290" spans="2:30" ht="13.5" customHeight="1" x14ac:dyDescent="0.2">
      <c r="B290" s="43"/>
      <c r="C290" s="19"/>
      <c r="D290" s="19"/>
      <c r="E290" s="19"/>
      <c r="F290" s="19"/>
      <c r="G290" s="19"/>
      <c r="H290" s="19"/>
      <c r="I290" s="19"/>
      <c r="J290" s="22"/>
      <c r="K290" s="22"/>
      <c r="L290" s="47" t="str">
        <f t="shared" si="53"/>
        <v/>
      </c>
      <c r="M290" s="22"/>
      <c r="N290" s="22"/>
      <c r="O290" s="22"/>
      <c r="P290" s="22"/>
      <c r="Q290" s="22"/>
      <c r="R290" s="22"/>
      <c r="S290" s="22"/>
      <c r="T290" s="19"/>
      <c r="U290" s="19"/>
      <c r="V290" s="19"/>
      <c r="W290" s="19"/>
      <c r="X290" s="19"/>
      <c r="Y290" s="19"/>
      <c r="Z290" s="19"/>
      <c r="AA290" s="22"/>
      <c r="AB290" s="22"/>
      <c r="AC290" s="22"/>
      <c r="AD290" s="22"/>
    </row>
    <row r="291" spans="2:30" ht="13.5" customHeight="1" x14ac:dyDescent="0.2">
      <c r="B291" s="43"/>
      <c r="C291" s="19"/>
      <c r="D291" s="19"/>
      <c r="E291" s="19"/>
      <c r="F291" s="19"/>
      <c r="G291" s="19"/>
      <c r="H291" s="19"/>
      <c r="I291" s="19"/>
      <c r="J291" s="22"/>
      <c r="K291" s="22"/>
      <c r="L291" s="47" t="str">
        <f t="shared" si="53"/>
        <v/>
      </c>
      <c r="M291" s="22"/>
      <c r="N291" s="22"/>
      <c r="O291" s="22"/>
      <c r="P291" s="22"/>
      <c r="Q291" s="22"/>
      <c r="R291" s="22"/>
      <c r="S291" s="22"/>
      <c r="T291" s="19"/>
      <c r="U291" s="19"/>
      <c r="V291" s="19"/>
      <c r="W291" s="19"/>
      <c r="X291" s="19"/>
      <c r="Y291" s="19"/>
      <c r="Z291" s="19"/>
      <c r="AA291" s="22"/>
      <c r="AB291" s="22"/>
      <c r="AC291" s="22"/>
      <c r="AD291" s="22"/>
    </row>
    <row r="292" spans="2:30" ht="13.5" customHeight="1" x14ac:dyDescent="0.2">
      <c r="B292" s="43"/>
      <c r="C292" s="19"/>
      <c r="D292" s="19"/>
      <c r="E292" s="19"/>
      <c r="F292" s="19"/>
      <c r="G292" s="19"/>
      <c r="H292" s="19"/>
      <c r="I292" s="19"/>
      <c r="J292" s="22"/>
      <c r="K292" s="22"/>
      <c r="L292" s="47" t="str">
        <f t="shared" si="53"/>
        <v/>
      </c>
      <c r="M292" s="22"/>
      <c r="N292" s="22"/>
      <c r="O292" s="22"/>
      <c r="P292" s="22"/>
      <c r="Q292" s="22"/>
      <c r="R292" s="22"/>
      <c r="S292" s="22"/>
      <c r="T292" s="19"/>
      <c r="U292" s="19"/>
      <c r="V292" s="19"/>
      <c r="W292" s="19"/>
      <c r="X292" s="19"/>
      <c r="Y292" s="19"/>
      <c r="Z292" s="19"/>
      <c r="AA292" s="22"/>
      <c r="AB292" s="22"/>
      <c r="AC292" s="22"/>
      <c r="AD292" s="22"/>
    </row>
    <row r="293" spans="2:30" ht="13.5" customHeight="1" x14ac:dyDescent="0.2">
      <c r="B293" s="43"/>
      <c r="C293" s="19"/>
      <c r="D293" s="19"/>
      <c r="E293" s="19"/>
      <c r="F293" s="19"/>
      <c r="G293" s="19"/>
      <c r="H293" s="19"/>
      <c r="I293" s="19"/>
      <c r="J293" s="22"/>
      <c r="K293" s="22"/>
      <c r="L293" s="47" t="str">
        <f t="shared" si="53"/>
        <v/>
      </c>
      <c r="M293" s="22"/>
      <c r="N293" s="22"/>
      <c r="O293" s="22"/>
      <c r="P293" s="22"/>
      <c r="Q293" s="22"/>
      <c r="R293" s="22"/>
      <c r="S293" s="22"/>
      <c r="T293" s="19"/>
      <c r="U293" s="19"/>
      <c r="V293" s="19"/>
      <c r="W293" s="19"/>
      <c r="X293" s="19"/>
      <c r="Y293" s="19"/>
      <c r="Z293" s="19"/>
      <c r="AA293" s="22"/>
      <c r="AB293" s="22"/>
      <c r="AC293" s="22"/>
      <c r="AD293" s="22"/>
    </row>
    <row r="294" spans="2:30" ht="13.5" customHeight="1" x14ac:dyDescent="0.2">
      <c r="B294" s="43"/>
      <c r="C294" s="19"/>
      <c r="D294" s="19"/>
      <c r="E294" s="19"/>
      <c r="F294" s="19"/>
      <c r="G294" s="19"/>
      <c r="H294" s="19"/>
      <c r="I294" s="19"/>
      <c r="J294" s="22"/>
      <c r="K294" s="22"/>
      <c r="L294" s="47" t="str">
        <f t="shared" si="53"/>
        <v/>
      </c>
      <c r="M294" s="22"/>
      <c r="N294" s="22"/>
      <c r="O294" s="22"/>
      <c r="P294" s="22"/>
      <c r="Q294" s="22"/>
      <c r="R294" s="22"/>
      <c r="S294" s="22"/>
      <c r="T294" s="19"/>
      <c r="U294" s="19"/>
      <c r="V294" s="19"/>
      <c r="W294" s="19"/>
      <c r="X294" s="19"/>
      <c r="Y294" s="19"/>
      <c r="Z294" s="19"/>
      <c r="AA294" s="22"/>
      <c r="AB294" s="22"/>
      <c r="AC294" s="22"/>
      <c r="AD294" s="22"/>
    </row>
    <row r="295" spans="2:30" ht="13.5" customHeight="1" x14ac:dyDescent="0.2">
      <c r="B295" s="43"/>
      <c r="C295" s="19"/>
      <c r="D295" s="19"/>
      <c r="E295" s="19"/>
      <c r="F295" s="19"/>
      <c r="G295" s="19"/>
      <c r="H295" s="19"/>
      <c r="I295" s="19"/>
      <c r="J295" s="22"/>
      <c r="K295" s="22"/>
      <c r="L295" s="47" t="str">
        <f t="shared" si="53"/>
        <v/>
      </c>
      <c r="M295" s="22"/>
      <c r="N295" s="22"/>
      <c r="O295" s="22"/>
      <c r="P295" s="22"/>
      <c r="Q295" s="22"/>
      <c r="R295" s="22"/>
      <c r="S295" s="22"/>
      <c r="T295" s="19"/>
      <c r="U295" s="19"/>
      <c r="V295" s="19"/>
      <c r="W295" s="19"/>
      <c r="X295" s="19"/>
      <c r="Y295" s="19"/>
      <c r="Z295" s="19"/>
      <c r="AA295" s="22"/>
      <c r="AB295" s="22"/>
      <c r="AC295" s="22"/>
      <c r="AD295" s="22"/>
    </row>
    <row r="296" spans="2:30" ht="13.5" customHeight="1" x14ac:dyDescent="0.2">
      <c r="B296" s="43"/>
      <c r="C296" s="19"/>
      <c r="D296" s="19"/>
      <c r="E296" s="19"/>
      <c r="F296" s="19"/>
      <c r="G296" s="19"/>
      <c r="H296" s="19"/>
      <c r="I296" s="19"/>
      <c r="J296" s="22"/>
      <c r="K296" s="22"/>
      <c r="L296" s="47" t="str">
        <f t="shared" si="53"/>
        <v/>
      </c>
      <c r="M296" s="22"/>
      <c r="N296" s="22"/>
      <c r="O296" s="22"/>
      <c r="P296" s="22"/>
      <c r="Q296" s="22"/>
      <c r="R296" s="22"/>
      <c r="S296" s="22"/>
      <c r="T296" s="19"/>
      <c r="U296" s="19"/>
      <c r="V296" s="19"/>
      <c r="W296" s="19"/>
      <c r="X296" s="19"/>
      <c r="Y296" s="19"/>
      <c r="Z296" s="19"/>
      <c r="AA296" s="22"/>
      <c r="AB296" s="22"/>
      <c r="AC296" s="22"/>
      <c r="AD296" s="22"/>
    </row>
    <row r="297" spans="2:30" ht="13.5" customHeight="1" x14ac:dyDescent="0.2">
      <c r="B297" s="43"/>
      <c r="C297" s="19"/>
      <c r="D297" s="19"/>
      <c r="E297" s="19"/>
      <c r="F297" s="19"/>
      <c r="G297" s="19"/>
      <c r="H297" s="19"/>
      <c r="I297" s="19"/>
      <c r="J297" s="22"/>
      <c r="K297" s="22"/>
      <c r="L297" s="47" t="str">
        <f t="shared" si="53"/>
        <v/>
      </c>
      <c r="M297" s="22"/>
      <c r="N297" s="22"/>
      <c r="O297" s="22"/>
      <c r="P297" s="22"/>
      <c r="Q297" s="22"/>
      <c r="R297" s="22"/>
      <c r="S297" s="22"/>
      <c r="T297" s="19"/>
      <c r="U297" s="19"/>
      <c r="V297" s="19"/>
      <c r="W297" s="19"/>
      <c r="X297" s="19"/>
      <c r="Y297" s="19"/>
      <c r="Z297" s="19"/>
      <c r="AA297" s="22"/>
      <c r="AB297" s="22"/>
      <c r="AC297" s="22"/>
      <c r="AD297" s="22"/>
    </row>
    <row r="298" spans="2:30" ht="13.5" customHeight="1" x14ac:dyDescent="0.2">
      <c r="B298" s="43"/>
      <c r="C298" s="19"/>
      <c r="D298" s="19"/>
      <c r="E298" s="19"/>
      <c r="F298" s="19"/>
      <c r="G298" s="19"/>
      <c r="H298" s="19"/>
      <c r="I298" s="19"/>
      <c r="J298" s="22"/>
      <c r="K298" s="22"/>
      <c r="L298" s="47" t="str">
        <f t="shared" si="53"/>
        <v/>
      </c>
      <c r="M298" s="22"/>
      <c r="N298" s="22"/>
      <c r="O298" s="22"/>
      <c r="P298" s="22"/>
      <c r="Q298" s="22"/>
      <c r="R298" s="22"/>
      <c r="S298" s="22"/>
      <c r="T298" s="19"/>
      <c r="U298" s="19"/>
      <c r="V298" s="19"/>
      <c r="W298" s="19"/>
      <c r="X298" s="19"/>
      <c r="Y298" s="19"/>
      <c r="Z298" s="19"/>
      <c r="AA298" s="22"/>
      <c r="AB298" s="22"/>
      <c r="AC298" s="22"/>
      <c r="AD298" s="22"/>
    </row>
    <row r="299" spans="2:30" ht="13.5" customHeight="1" x14ac:dyDescent="0.2">
      <c r="B299" s="43"/>
      <c r="C299" s="19"/>
      <c r="D299" s="19"/>
      <c r="E299" s="19"/>
      <c r="F299" s="19"/>
      <c r="G299" s="19"/>
      <c r="H299" s="19"/>
      <c r="I299" s="19"/>
      <c r="J299" s="22"/>
      <c r="K299" s="22"/>
      <c r="L299" s="47" t="str">
        <f t="shared" si="53"/>
        <v/>
      </c>
      <c r="M299" s="22"/>
      <c r="N299" s="22"/>
      <c r="O299" s="22"/>
      <c r="P299" s="22"/>
      <c r="Q299" s="22"/>
      <c r="R299" s="22"/>
      <c r="S299" s="22"/>
      <c r="T299" s="19"/>
      <c r="U299" s="19"/>
      <c r="V299" s="19"/>
      <c r="W299" s="19"/>
      <c r="X299" s="19"/>
      <c r="Y299" s="19"/>
      <c r="Z299" s="19"/>
      <c r="AA299" s="22"/>
      <c r="AB299" s="22"/>
      <c r="AC299" s="22"/>
      <c r="AD299" s="22"/>
    </row>
    <row r="300" spans="2:30" ht="13.5" customHeight="1" x14ac:dyDescent="0.2">
      <c r="B300" s="43"/>
      <c r="C300" s="19"/>
      <c r="D300" s="19"/>
      <c r="E300" s="19"/>
      <c r="F300" s="19"/>
      <c r="G300" s="19"/>
      <c r="H300" s="19"/>
      <c r="I300" s="19"/>
      <c r="J300" s="22"/>
      <c r="K300" s="22"/>
      <c r="L300" s="47" t="str">
        <f t="shared" si="53"/>
        <v/>
      </c>
      <c r="M300" s="22"/>
      <c r="N300" s="22"/>
      <c r="O300" s="22"/>
      <c r="P300" s="22"/>
      <c r="Q300" s="22"/>
      <c r="R300" s="22"/>
      <c r="S300" s="22"/>
      <c r="T300" s="19"/>
      <c r="U300" s="19"/>
      <c r="V300" s="19"/>
      <c r="W300" s="19"/>
      <c r="X300" s="19"/>
      <c r="Y300" s="19"/>
      <c r="Z300" s="19"/>
      <c r="AA300" s="22"/>
      <c r="AB300" s="22"/>
      <c r="AC300" s="22"/>
      <c r="AD300" s="22"/>
    </row>
    <row r="301" spans="2:30" ht="13.5" customHeight="1" x14ac:dyDescent="0.2">
      <c r="B301" s="43"/>
      <c r="C301" s="19"/>
      <c r="D301" s="19"/>
      <c r="E301" s="19"/>
      <c r="F301" s="19"/>
      <c r="G301" s="19"/>
      <c r="H301" s="19"/>
      <c r="I301" s="19"/>
      <c r="J301" s="22"/>
      <c r="K301" s="22"/>
      <c r="L301" s="47" t="str">
        <f t="shared" si="53"/>
        <v/>
      </c>
      <c r="M301" s="22"/>
      <c r="N301" s="22"/>
      <c r="O301" s="22"/>
      <c r="P301" s="22"/>
      <c r="Q301" s="22"/>
      <c r="R301" s="22"/>
      <c r="S301" s="22"/>
      <c r="T301" s="19"/>
      <c r="U301" s="19"/>
      <c r="V301" s="19"/>
      <c r="W301" s="19"/>
      <c r="X301" s="19"/>
      <c r="Y301" s="19"/>
      <c r="Z301" s="19"/>
      <c r="AA301" s="22"/>
      <c r="AB301" s="22"/>
      <c r="AC301" s="22"/>
      <c r="AD301" s="22"/>
    </row>
    <row r="302" spans="2:30" ht="13.5" customHeight="1" x14ac:dyDescent="0.2">
      <c r="B302" s="43"/>
      <c r="C302" s="19"/>
      <c r="D302" s="19"/>
      <c r="E302" s="19"/>
      <c r="F302" s="19"/>
      <c r="G302" s="19"/>
      <c r="H302" s="19"/>
      <c r="I302" s="19"/>
      <c r="J302" s="22"/>
      <c r="K302" s="22"/>
      <c r="L302" s="47" t="str">
        <f t="shared" si="53"/>
        <v/>
      </c>
      <c r="M302" s="22"/>
      <c r="N302" s="22"/>
      <c r="O302" s="22"/>
      <c r="P302" s="22"/>
      <c r="Q302" s="22"/>
      <c r="R302" s="22"/>
      <c r="S302" s="22"/>
      <c r="T302" s="19"/>
      <c r="U302" s="19"/>
      <c r="V302" s="19"/>
      <c r="W302" s="19"/>
      <c r="X302" s="19"/>
      <c r="Y302" s="19"/>
      <c r="Z302" s="19"/>
      <c r="AA302" s="22"/>
      <c r="AB302" s="22"/>
      <c r="AC302" s="22"/>
      <c r="AD302" s="22"/>
    </row>
    <row r="303" spans="2:30" ht="13.5" customHeight="1" x14ac:dyDescent="0.2">
      <c r="B303" s="43"/>
      <c r="C303" s="19"/>
      <c r="D303" s="19"/>
      <c r="E303" s="19"/>
      <c r="F303" s="19"/>
      <c r="G303" s="19"/>
      <c r="H303" s="19"/>
      <c r="I303" s="19"/>
      <c r="J303" s="22"/>
      <c r="K303" s="22"/>
      <c r="L303" s="47" t="str">
        <f t="shared" si="53"/>
        <v/>
      </c>
      <c r="M303" s="22"/>
      <c r="N303" s="22"/>
      <c r="O303" s="22"/>
      <c r="P303" s="22"/>
      <c r="Q303" s="22"/>
      <c r="R303" s="22"/>
      <c r="S303" s="22"/>
      <c r="T303" s="19"/>
      <c r="U303" s="19"/>
      <c r="V303" s="19"/>
      <c r="W303" s="19"/>
      <c r="X303" s="19"/>
      <c r="Y303" s="19"/>
      <c r="Z303" s="19"/>
      <c r="AA303" s="22"/>
      <c r="AB303" s="22"/>
      <c r="AC303" s="22"/>
      <c r="AD303" s="22"/>
    </row>
    <row r="304" spans="2:30" ht="13.5" customHeight="1" x14ac:dyDescent="0.2">
      <c r="B304" s="43"/>
      <c r="C304" s="19"/>
      <c r="D304" s="19"/>
      <c r="E304" s="19"/>
      <c r="F304" s="19"/>
      <c r="G304" s="19"/>
      <c r="H304" s="19"/>
      <c r="I304" s="19"/>
      <c r="J304" s="22"/>
      <c r="K304" s="22"/>
      <c r="L304" s="47" t="str">
        <f t="shared" si="53"/>
        <v/>
      </c>
      <c r="M304" s="22"/>
      <c r="N304" s="22"/>
      <c r="O304" s="22"/>
      <c r="P304" s="22"/>
      <c r="Q304" s="22"/>
      <c r="R304" s="22"/>
      <c r="S304" s="22"/>
      <c r="T304" s="19"/>
      <c r="U304" s="19"/>
      <c r="V304" s="19"/>
      <c r="W304" s="19"/>
      <c r="X304" s="19"/>
      <c r="Y304" s="19"/>
      <c r="Z304" s="19"/>
      <c r="AA304" s="22"/>
      <c r="AB304" s="22"/>
      <c r="AC304" s="22"/>
      <c r="AD304" s="22"/>
    </row>
    <row r="305" spans="2:30" ht="13.5" customHeight="1" x14ac:dyDescent="0.2">
      <c r="B305" s="43"/>
      <c r="C305" s="19"/>
      <c r="D305" s="19"/>
      <c r="E305" s="19"/>
      <c r="F305" s="19"/>
      <c r="G305" s="19"/>
      <c r="H305" s="19"/>
      <c r="I305" s="19"/>
      <c r="J305" s="22"/>
      <c r="K305" s="22"/>
      <c r="L305" s="47" t="str">
        <f t="shared" si="53"/>
        <v/>
      </c>
      <c r="M305" s="22"/>
      <c r="N305" s="22"/>
      <c r="O305" s="22"/>
      <c r="P305" s="22"/>
      <c r="Q305" s="22"/>
      <c r="R305" s="22"/>
      <c r="S305" s="22"/>
      <c r="T305" s="19"/>
      <c r="U305" s="19"/>
      <c r="V305" s="19"/>
      <c r="W305" s="19"/>
      <c r="X305" s="19"/>
      <c r="Y305" s="19"/>
      <c r="Z305" s="19"/>
      <c r="AA305" s="22"/>
      <c r="AB305" s="22"/>
      <c r="AC305" s="22"/>
      <c r="AD305" s="22"/>
    </row>
    <row r="306" spans="2:30" ht="13.5" customHeight="1" x14ac:dyDescent="0.2">
      <c r="B306" s="43"/>
      <c r="C306" s="19"/>
      <c r="D306" s="19"/>
      <c r="E306" s="19"/>
      <c r="F306" s="19"/>
      <c r="G306" s="19"/>
      <c r="H306" s="19"/>
      <c r="I306" s="19"/>
      <c r="J306" s="22"/>
      <c r="K306" s="22"/>
      <c r="L306" s="47" t="str">
        <f t="shared" si="53"/>
        <v/>
      </c>
      <c r="M306" s="22"/>
      <c r="N306" s="22"/>
      <c r="O306" s="22"/>
      <c r="P306" s="22"/>
      <c r="Q306" s="22"/>
      <c r="R306" s="22"/>
      <c r="S306" s="22"/>
      <c r="T306" s="19"/>
      <c r="U306" s="19"/>
      <c r="V306" s="19"/>
      <c r="W306" s="19"/>
      <c r="X306" s="19"/>
      <c r="Y306" s="19"/>
      <c r="Z306" s="19"/>
      <c r="AA306" s="22"/>
      <c r="AB306" s="22"/>
      <c r="AC306" s="22"/>
      <c r="AD306" s="22"/>
    </row>
    <row r="307" spans="2:30" ht="13.5" customHeight="1" x14ac:dyDescent="0.2">
      <c r="B307" s="43"/>
      <c r="C307" s="19"/>
      <c r="D307" s="19"/>
      <c r="E307" s="19"/>
      <c r="F307" s="19"/>
      <c r="G307" s="19"/>
      <c r="H307" s="19"/>
      <c r="I307" s="19"/>
      <c r="J307" s="22"/>
      <c r="K307" s="22"/>
      <c r="L307" s="47" t="str">
        <f t="shared" si="53"/>
        <v/>
      </c>
      <c r="M307" s="22"/>
      <c r="N307" s="22"/>
      <c r="O307" s="22"/>
      <c r="P307" s="22"/>
      <c r="Q307" s="22"/>
      <c r="R307" s="22"/>
      <c r="S307" s="22"/>
      <c r="T307" s="19"/>
      <c r="U307" s="19"/>
      <c r="V307" s="19"/>
      <c r="W307" s="19"/>
      <c r="X307" s="19"/>
      <c r="Y307" s="19"/>
      <c r="Z307" s="19"/>
      <c r="AA307" s="22"/>
      <c r="AB307" s="22"/>
      <c r="AC307" s="22"/>
      <c r="AD307" s="22"/>
    </row>
    <row r="308" spans="2:30" ht="13.5" customHeight="1" x14ac:dyDescent="0.2">
      <c r="B308" s="43"/>
      <c r="C308" s="19"/>
      <c r="D308" s="19"/>
      <c r="E308" s="19"/>
      <c r="F308" s="19"/>
      <c r="G308" s="19"/>
      <c r="H308" s="19"/>
      <c r="I308" s="19"/>
      <c r="J308" s="22"/>
      <c r="K308" s="22"/>
      <c r="L308" s="47" t="str">
        <f t="shared" si="53"/>
        <v/>
      </c>
      <c r="M308" s="22"/>
      <c r="N308" s="22"/>
      <c r="O308" s="22"/>
      <c r="P308" s="22"/>
      <c r="Q308" s="22"/>
      <c r="R308" s="22"/>
      <c r="S308" s="22"/>
      <c r="T308" s="19"/>
      <c r="U308" s="19"/>
      <c r="V308" s="19"/>
      <c r="W308" s="19"/>
      <c r="X308" s="19"/>
      <c r="Y308" s="19"/>
      <c r="Z308" s="19"/>
      <c r="AA308" s="22"/>
      <c r="AB308" s="22"/>
      <c r="AC308" s="22"/>
      <c r="AD308" s="22"/>
    </row>
    <row r="309" spans="2:30" ht="13.5" customHeight="1" x14ac:dyDescent="0.2">
      <c r="B309" s="43"/>
      <c r="C309" s="19"/>
      <c r="D309" s="19"/>
      <c r="E309" s="19"/>
      <c r="F309" s="19"/>
      <c r="G309" s="19"/>
      <c r="H309" s="19"/>
      <c r="I309" s="19"/>
      <c r="J309" s="22"/>
      <c r="K309" s="22"/>
      <c r="L309" s="47" t="str">
        <f t="shared" si="53"/>
        <v/>
      </c>
      <c r="M309" s="22"/>
      <c r="N309" s="22"/>
      <c r="O309" s="22"/>
      <c r="P309" s="22"/>
      <c r="Q309" s="22"/>
      <c r="R309" s="22"/>
      <c r="S309" s="22"/>
      <c r="T309" s="19"/>
      <c r="U309" s="19"/>
      <c r="V309" s="19"/>
      <c r="W309" s="19"/>
      <c r="X309" s="19"/>
      <c r="Y309" s="19"/>
      <c r="Z309" s="19"/>
      <c r="AA309" s="22"/>
      <c r="AB309" s="22"/>
      <c r="AC309" s="22"/>
      <c r="AD309" s="22"/>
    </row>
    <row r="310" spans="2:30" ht="13.5" customHeight="1" x14ac:dyDescent="0.2">
      <c r="B310" s="43"/>
      <c r="C310" s="19"/>
      <c r="D310" s="19"/>
      <c r="E310" s="19"/>
      <c r="F310" s="19"/>
      <c r="G310" s="19"/>
      <c r="H310" s="19"/>
      <c r="I310" s="19"/>
      <c r="J310" s="22"/>
      <c r="K310" s="22"/>
      <c r="L310" s="47" t="str">
        <f t="shared" si="53"/>
        <v/>
      </c>
      <c r="M310" s="22"/>
      <c r="N310" s="22"/>
      <c r="O310" s="22"/>
      <c r="P310" s="22"/>
      <c r="Q310" s="22"/>
      <c r="R310" s="22"/>
      <c r="S310" s="22"/>
      <c r="T310" s="19"/>
      <c r="U310" s="19"/>
      <c r="V310" s="19"/>
      <c r="W310" s="19"/>
      <c r="X310" s="19"/>
      <c r="Y310" s="19"/>
      <c r="Z310" s="19"/>
      <c r="AA310" s="22"/>
      <c r="AB310" s="22"/>
      <c r="AC310" s="22"/>
      <c r="AD310" s="22"/>
    </row>
    <row r="311" spans="2:30" ht="13.5" customHeight="1" x14ac:dyDescent="0.2">
      <c r="B311" s="43"/>
      <c r="C311" s="19"/>
      <c r="D311" s="19"/>
      <c r="E311" s="19"/>
      <c r="F311" s="19"/>
      <c r="G311" s="19"/>
      <c r="H311" s="19"/>
      <c r="I311" s="19"/>
      <c r="J311" s="22"/>
      <c r="K311" s="22"/>
      <c r="L311" s="47" t="str">
        <f t="shared" si="53"/>
        <v/>
      </c>
      <c r="M311" s="22"/>
      <c r="N311" s="22"/>
      <c r="O311" s="22"/>
      <c r="P311" s="22"/>
      <c r="Q311" s="22"/>
      <c r="R311" s="22"/>
      <c r="S311" s="22"/>
      <c r="T311" s="19"/>
      <c r="U311" s="19"/>
      <c r="V311" s="19"/>
      <c r="W311" s="19"/>
      <c r="X311" s="19"/>
      <c r="Y311" s="19"/>
      <c r="Z311" s="19"/>
      <c r="AA311" s="22"/>
      <c r="AB311" s="22"/>
      <c r="AC311" s="22"/>
      <c r="AD311" s="22"/>
    </row>
    <row r="312" spans="2:30" ht="13.5" customHeight="1" x14ac:dyDescent="0.2">
      <c r="B312" s="43"/>
      <c r="C312" s="19"/>
      <c r="D312" s="19"/>
      <c r="E312" s="19"/>
      <c r="F312" s="19"/>
      <c r="G312" s="19"/>
      <c r="H312" s="19"/>
      <c r="I312" s="19"/>
      <c r="J312" s="22"/>
      <c r="K312" s="22"/>
      <c r="L312" s="47" t="str">
        <f t="shared" si="53"/>
        <v/>
      </c>
      <c r="M312" s="22"/>
      <c r="N312" s="22"/>
      <c r="O312" s="22"/>
      <c r="P312" s="22"/>
      <c r="Q312" s="22"/>
      <c r="R312" s="22"/>
      <c r="S312" s="22"/>
      <c r="T312" s="19"/>
      <c r="U312" s="19"/>
      <c r="V312" s="19"/>
      <c r="W312" s="19"/>
      <c r="X312" s="19"/>
      <c r="Y312" s="19"/>
      <c r="Z312" s="19"/>
      <c r="AA312" s="22"/>
      <c r="AB312" s="22"/>
      <c r="AC312" s="22"/>
      <c r="AD312" s="22"/>
    </row>
    <row r="313" spans="2:30" ht="13.5" customHeight="1" x14ac:dyDescent="0.2">
      <c r="B313" s="43"/>
      <c r="C313" s="19"/>
      <c r="D313" s="19"/>
      <c r="E313" s="19"/>
      <c r="F313" s="19"/>
      <c r="G313" s="19"/>
      <c r="H313" s="19"/>
      <c r="I313" s="19"/>
      <c r="J313" s="22"/>
      <c r="K313" s="22"/>
      <c r="L313" s="47" t="str">
        <f t="shared" si="53"/>
        <v/>
      </c>
      <c r="M313" s="22"/>
      <c r="N313" s="22"/>
      <c r="O313" s="22"/>
      <c r="P313" s="22"/>
      <c r="Q313" s="22"/>
      <c r="R313" s="22"/>
      <c r="S313" s="22"/>
      <c r="T313" s="19"/>
      <c r="U313" s="19"/>
      <c r="V313" s="19"/>
      <c r="W313" s="19"/>
      <c r="X313" s="19"/>
      <c r="Y313" s="19"/>
      <c r="Z313" s="19"/>
      <c r="AA313" s="22"/>
      <c r="AB313" s="22"/>
      <c r="AC313" s="22"/>
      <c r="AD313" s="22"/>
    </row>
    <row r="314" spans="2:30" ht="13.5" customHeight="1" x14ac:dyDescent="0.2">
      <c r="B314" s="43"/>
      <c r="C314" s="19"/>
      <c r="D314" s="19"/>
      <c r="E314" s="19"/>
      <c r="F314" s="19"/>
      <c r="G314" s="19"/>
      <c r="H314" s="19"/>
      <c r="I314" s="19"/>
      <c r="J314" s="22"/>
      <c r="K314" s="22"/>
      <c r="L314" s="47" t="str">
        <f t="shared" si="53"/>
        <v/>
      </c>
      <c r="M314" s="22"/>
      <c r="N314" s="22"/>
      <c r="O314" s="22"/>
      <c r="P314" s="22"/>
      <c r="Q314" s="22"/>
      <c r="R314" s="22"/>
      <c r="S314" s="22"/>
      <c r="T314" s="19"/>
      <c r="U314" s="19"/>
      <c r="V314" s="19"/>
      <c r="W314" s="19"/>
      <c r="X314" s="19"/>
      <c r="Y314" s="19"/>
      <c r="Z314" s="19"/>
      <c r="AA314" s="22"/>
      <c r="AB314" s="22"/>
      <c r="AC314" s="22"/>
      <c r="AD314" s="22"/>
    </row>
    <row r="315" spans="2:30" ht="13.5" customHeight="1" x14ac:dyDescent="0.2">
      <c r="B315" s="43"/>
      <c r="C315" s="19"/>
      <c r="D315" s="19"/>
      <c r="E315" s="19"/>
      <c r="F315" s="19"/>
      <c r="G315" s="19"/>
      <c r="H315" s="19"/>
      <c r="I315" s="19"/>
      <c r="J315" s="22"/>
      <c r="K315" s="22"/>
      <c r="L315" s="47" t="str">
        <f t="shared" si="53"/>
        <v/>
      </c>
      <c r="M315" s="22"/>
      <c r="N315" s="22"/>
      <c r="O315" s="22"/>
      <c r="P315" s="22"/>
      <c r="Q315" s="22"/>
      <c r="R315" s="22"/>
      <c r="S315" s="22"/>
      <c r="T315" s="19"/>
      <c r="U315" s="19"/>
      <c r="V315" s="19"/>
      <c r="W315" s="19"/>
      <c r="X315" s="19"/>
      <c r="Y315" s="19"/>
      <c r="Z315" s="19"/>
      <c r="AA315" s="22"/>
      <c r="AB315" s="22"/>
      <c r="AC315" s="22"/>
      <c r="AD315" s="22"/>
    </row>
    <row r="316" spans="2:30" ht="13.5" customHeight="1" x14ac:dyDescent="0.2">
      <c r="B316" s="43"/>
      <c r="C316" s="19"/>
      <c r="D316" s="19"/>
      <c r="E316" s="19"/>
      <c r="F316" s="19"/>
      <c r="G316" s="19"/>
      <c r="H316" s="19"/>
      <c r="I316" s="19"/>
      <c r="J316" s="22"/>
      <c r="K316" s="22"/>
      <c r="L316" s="47" t="str">
        <f t="shared" si="53"/>
        <v/>
      </c>
      <c r="M316" s="22"/>
      <c r="N316" s="22"/>
      <c r="O316" s="22"/>
      <c r="P316" s="22"/>
      <c r="Q316" s="22"/>
      <c r="R316" s="22"/>
      <c r="S316" s="22"/>
      <c r="T316" s="19"/>
      <c r="U316" s="19"/>
      <c r="V316" s="19"/>
      <c r="W316" s="19"/>
      <c r="X316" s="19"/>
      <c r="Y316" s="19"/>
      <c r="Z316" s="19"/>
      <c r="AA316" s="22"/>
      <c r="AB316" s="22"/>
      <c r="AC316" s="22"/>
      <c r="AD316" s="22"/>
    </row>
    <row r="317" spans="2:30" ht="13.5" customHeight="1" x14ac:dyDescent="0.2">
      <c r="B317" s="43"/>
      <c r="C317" s="19"/>
      <c r="D317" s="19"/>
      <c r="E317" s="19"/>
      <c r="F317" s="19"/>
      <c r="G317" s="19"/>
      <c r="H317" s="19"/>
      <c r="I317" s="19"/>
      <c r="J317" s="22"/>
      <c r="K317" s="22"/>
      <c r="L317" s="47" t="str">
        <f t="shared" si="53"/>
        <v/>
      </c>
      <c r="M317" s="22"/>
      <c r="N317" s="22"/>
      <c r="O317" s="22"/>
      <c r="P317" s="22"/>
      <c r="Q317" s="22"/>
      <c r="R317" s="22"/>
      <c r="S317" s="22"/>
      <c r="T317" s="19"/>
      <c r="U317" s="19"/>
      <c r="V317" s="19"/>
      <c r="W317" s="19"/>
      <c r="X317" s="19"/>
      <c r="Y317" s="19"/>
      <c r="Z317" s="19"/>
      <c r="AA317" s="22"/>
      <c r="AB317" s="22"/>
      <c r="AC317" s="22"/>
      <c r="AD317" s="22"/>
    </row>
    <row r="318" spans="2:30" ht="13.5" customHeight="1" x14ac:dyDescent="0.2">
      <c r="B318" s="43"/>
      <c r="C318" s="19"/>
      <c r="D318" s="19"/>
      <c r="E318" s="19"/>
      <c r="F318" s="19"/>
      <c r="G318" s="19"/>
      <c r="H318" s="19"/>
      <c r="I318" s="19"/>
      <c r="J318" s="22"/>
      <c r="K318" s="22"/>
      <c r="L318" s="47" t="str">
        <f t="shared" si="53"/>
        <v/>
      </c>
      <c r="M318" s="22"/>
      <c r="N318" s="22"/>
      <c r="O318" s="22"/>
      <c r="P318" s="22"/>
      <c r="Q318" s="22"/>
      <c r="R318" s="22"/>
      <c r="S318" s="22"/>
      <c r="T318" s="19"/>
      <c r="U318" s="19"/>
      <c r="V318" s="19"/>
      <c r="W318" s="19"/>
      <c r="X318" s="19"/>
      <c r="Y318" s="19"/>
      <c r="Z318" s="19"/>
      <c r="AA318" s="22"/>
      <c r="AB318" s="22"/>
      <c r="AC318" s="22"/>
      <c r="AD318" s="22"/>
    </row>
    <row r="319" spans="2:30" ht="13.5" customHeight="1" x14ac:dyDescent="0.2">
      <c r="B319" s="43"/>
      <c r="C319" s="19"/>
      <c r="D319" s="19"/>
      <c r="E319" s="19"/>
      <c r="F319" s="19"/>
      <c r="G319" s="19"/>
      <c r="H319" s="19"/>
      <c r="I319" s="19"/>
      <c r="J319" s="22"/>
      <c r="K319" s="22"/>
      <c r="L319" s="47" t="str">
        <f t="shared" si="53"/>
        <v/>
      </c>
      <c r="M319" s="22"/>
      <c r="N319" s="22"/>
      <c r="O319" s="22"/>
      <c r="P319" s="22"/>
      <c r="Q319" s="22"/>
      <c r="R319" s="22"/>
      <c r="S319" s="22"/>
      <c r="T319" s="19"/>
      <c r="U319" s="19"/>
      <c r="V319" s="19"/>
      <c r="W319" s="19"/>
      <c r="X319" s="19"/>
      <c r="Y319" s="19"/>
      <c r="Z319" s="19"/>
      <c r="AA319" s="22"/>
      <c r="AB319" s="22"/>
      <c r="AC319" s="22"/>
      <c r="AD319" s="22"/>
    </row>
    <row r="320" spans="2:30" ht="13.5" customHeight="1" x14ac:dyDescent="0.2">
      <c r="B320" s="43"/>
      <c r="C320" s="19"/>
      <c r="D320" s="19"/>
      <c r="E320" s="19"/>
      <c r="F320" s="19"/>
      <c r="G320" s="19"/>
      <c r="H320" s="19"/>
      <c r="I320" s="19"/>
      <c r="J320" s="22"/>
      <c r="K320" s="22"/>
      <c r="L320" s="47" t="str">
        <f t="shared" si="53"/>
        <v/>
      </c>
      <c r="M320" s="22"/>
      <c r="N320" s="22"/>
      <c r="O320" s="22"/>
      <c r="P320" s="22"/>
      <c r="Q320" s="22"/>
      <c r="R320" s="22"/>
      <c r="S320" s="22"/>
      <c r="T320" s="19"/>
      <c r="U320" s="19"/>
      <c r="V320" s="19"/>
      <c r="W320" s="19"/>
      <c r="X320" s="19"/>
      <c r="Y320" s="19"/>
      <c r="Z320" s="19"/>
      <c r="AA320" s="22"/>
      <c r="AB320" s="22"/>
      <c r="AC320" s="22"/>
      <c r="AD320" s="22"/>
    </row>
    <row r="321" spans="2:30" ht="13.5" customHeight="1" x14ac:dyDescent="0.2">
      <c r="B321" s="43"/>
      <c r="C321" s="19"/>
      <c r="D321" s="19"/>
      <c r="E321" s="19"/>
      <c r="F321" s="19"/>
      <c r="G321" s="19"/>
      <c r="H321" s="19"/>
      <c r="I321" s="19"/>
      <c r="J321" s="22"/>
      <c r="K321" s="22"/>
      <c r="L321" s="47" t="str">
        <f t="shared" si="53"/>
        <v/>
      </c>
      <c r="M321" s="22"/>
      <c r="N321" s="22"/>
      <c r="O321" s="22"/>
      <c r="P321" s="22"/>
      <c r="Q321" s="22"/>
      <c r="R321" s="22"/>
      <c r="S321" s="22"/>
      <c r="T321" s="19"/>
      <c r="U321" s="19"/>
      <c r="V321" s="19"/>
      <c r="W321" s="19"/>
      <c r="X321" s="19"/>
      <c r="Y321" s="19"/>
      <c r="Z321" s="19"/>
      <c r="AA321" s="22"/>
      <c r="AB321" s="22"/>
      <c r="AC321" s="22"/>
      <c r="AD321" s="22"/>
    </row>
    <row r="322" spans="2:30" ht="13.5" customHeight="1" x14ac:dyDescent="0.2">
      <c r="B322" s="43"/>
      <c r="C322" s="19"/>
      <c r="D322" s="19"/>
      <c r="E322" s="19"/>
      <c r="F322" s="19"/>
      <c r="G322" s="19"/>
      <c r="H322" s="19"/>
      <c r="I322" s="19"/>
      <c r="J322" s="22"/>
      <c r="K322" s="22"/>
      <c r="L322" s="47" t="str">
        <f t="shared" si="53"/>
        <v/>
      </c>
      <c r="M322" s="22"/>
      <c r="N322" s="22"/>
      <c r="O322" s="22"/>
      <c r="P322" s="22"/>
      <c r="Q322" s="22"/>
      <c r="R322" s="22"/>
      <c r="S322" s="22"/>
      <c r="T322" s="19"/>
      <c r="U322" s="19"/>
      <c r="V322" s="19"/>
      <c r="W322" s="19"/>
      <c r="X322" s="19"/>
      <c r="Y322" s="19"/>
      <c r="Z322" s="19"/>
      <c r="AA322" s="22"/>
      <c r="AB322" s="22"/>
      <c r="AC322" s="22"/>
      <c r="AD322" s="22"/>
    </row>
    <row r="323" spans="2:30" ht="13.5" customHeight="1" x14ac:dyDescent="0.2">
      <c r="B323" s="43"/>
      <c r="C323" s="19"/>
      <c r="D323" s="19"/>
      <c r="E323" s="19"/>
      <c r="F323" s="19"/>
      <c r="G323" s="19"/>
      <c r="H323" s="19"/>
      <c r="I323" s="19"/>
      <c r="J323" s="22"/>
      <c r="K323" s="22"/>
      <c r="L323" s="47" t="str">
        <f t="shared" si="53"/>
        <v/>
      </c>
      <c r="M323" s="22"/>
      <c r="N323" s="22"/>
      <c r="O323" s="22"/>
      <c r="P323" s="22"/>
      <c r="Q323" s="22"/>
      <c r="R323" s="22"/>
      <c r="S323" s="22"/>
      <c r="T323" s="19"/>
      <c r="U323" s="19"/>
      <c r="V323" s="19"/>
      <c r="W323" s="19"/>
      <c r="X323" s="19"/>
      <c r="Y323" s="19"/>
      <c r="Z323" s="19"/>
      <c r="AA323" s="22"/>
      <c r="AB323" s="22"/>
      <c r="AC323" s="22"/>
      <c r="AD323" s="22"/>
    </row>
    <row r="324" spans="2:30" ht="13.5" customHeight="1" x14ac:dyDescent="0.2">
      <c r="B324" s="43"/>
      <c r="C324" s="19"/>
      <c r="D324" s="19"/>
      <c r="E324" s="19"/>
      <c r="F324" s="19"/>
      <c r="G324" s="19"/>
      <c r="H324" s="19"/>
      <c r="I324" s="19"/>
      <c r="J324" s="22"/>
      <c r="K324" s="22"/>
      <c r="L324" s="47" t="str">
        <f t="shared" si="53"/>
        <v/>
      </c>
      <c r="M324" s="22"/>
      <c r="N324" s="22"/>
      <c r="O324" s="22"/>
      <c r="P324" s="22"/>
      <c r="Q324" s="22"/>
      <c r="R324" s="22"/>
      <c r="S324" s="22"/>
      <c r="T324" s="19"/>
      <c r="U324" s="19"/>
      <c r="V324" s="19"/>
      <c r="W324" s="19"/>
      <c r="X324" s="19"/>
      <c r="Y324" s="19"/>
      <c r="Z324" s="19"/>
      <c r="AA324" s="22"/>
      <c r="AB324" s="22"/>
      <c r="AC324" s="22"/>
      <c r="AD324" s="22"/>
    </row>
    <row r="325" spans="2:30" ht="13.5" customHeight="1" x14ac:dyDescent="0.2">
      <c r="B325" s="43"/>
      <c r="C325" s="19"/>
      <c r="D325" s="19"/>
      <c r="E325" s="19"/>
      <c r="F325" s="19"/>
      <c r="G325" s="19"/>
      <c r="H325" s="19"/>
      <c r="I325" s="19"/>
      <c r="J325" s="22"/>
      <c r="K325" s="22"/>
      <c r="L325" s="47" t="str">
        <f t="shared" si="53"/>
        <v/>
      </c>
      <c r="M325" s="22"/>
      <c r="N325" s="22"/>
      <c r="O325" s="22"/>
      <c r="P325" s="22"/>
      <c r="Q325" s="22"/>
      <c r="R325" s="22"/>
      <c r="S325" s="22"/>
      <c r="T325" s="19"/>
      <c r="U325" s="19"/>
      <c r="V325" s="19"/>
      <c r="W325" s="19"/>
      <c r="X325" s="19"/>
      <c r="Y325" s="19"/>
      <c r="Z325" s="19"/>
      <c r="AA325" s="22"/>
      <c r="AB325" s="22"/>
      <c r="AC325" s="22"/>
      <c r="AD325" s="22"/>
    </row>
    <row r="326" spans="2:30" ht="13.5" customHeight="1" x14ac:dyDescent="0.2">
      <c r="B326" s="43"/>
      <c r="C326" s="19"/>
      <c r="D326" s="19"/>
      <c r="E326" s="19"/>
      <c r="F326" s="19"/>
      <c r="G326" s="19"/>
      <c r="H326" s="19"/>
      <c r="I326" s="19"/>
      <c r="J326" s="22"/>
      <c r="K326" s="22"/>
      <c r="L326" s="47" t="str">
        <f t="shared" si="53"/>
        <v/>
      </c>
      <c r="M326" s="22"/>
      <c r="N326" s="22"/>
      <c r="O326" s="22"/>
      <c r="P326" s="22"/>
      <c r="Q326" s="22"/>
      <c r="R326" s="22"/>
      <c r="S326" s="22"/>
      <c r="T326" s="19"/>
      <c r="U326" s="19"/>
      <c r="V326" s="19"/>
      <c r="W326" s="19"/>
      <c r="X326" s="19"/>
      <c r="Y326" s="19"/>
      <c r="Z326" s="19"/>
      <c r="AA326" s="22"/>
      <c r="AB326" s="22"/>
      <c r="AC326" s="22"/>
      <c r="AD326" s="22"/>
    </row>
    <row r="327" spans="2:30" ht="13.5" customHeight="1" x14ac:dyDescent="0.2">
      <c r="B327" s="43"/>
      <c r="C327" s="19"/>
      <c r="D327" s="19"/>
      <c r="E327" s="19"/>
      <c r="F327" s="19"/>
      <c r="G327" s="19"/>
      <c r="H327" s="19"/>
      <c r="I327" s="19"/>
      <c r="J327" s="22"/>
      <c r="K327" s="22"/>
      <c r="L327" s="47" t="str">
        <f t="shared" si="53"/>
        <v/>
      </c>
      <c r="M327" s="22"/>
      <c r="N327" s="22"/>
      <c r="O327" s="22"/>
      <c r="P327" s="22"/>
      <c r="Q327" s="22"/>
      <c r="R327" s="22"/>
      <c r="S327" s="22"/>
      <c r="T327" s="19"/>
      <c r="U327" s="19"/>
      <c r="V327" s="19"/>
      <c r="W327" s="19"/>
      <c r="X327" s="19"/>
      <c r="Y327" s="19"/>
      <c r="Z327" s="19"/>
      <c r="AA327" s="22"/>
      <c r="AB327" s="22"/>
      <c r="AC327" s="22"/>
      <c r="AD327" s="22"/>
    </row>
    <row r="328" spans="2:30" ht="13.5" customHeight="1" x14ac:dyDescent="0.2">
      <c r="B328" s="43"/>
      <c r="C328" s="19"/>
      <c r="D328" s="19"/>
      <c r="E328" s="19"/>
      <c r="F328" s="19"/>
      <c r="G328" s="19"/>
      <c r="H328" s="19"/>
      <c r="I328" s="19"/>
      <c r="J328" s="22"/>
      <c r="K328" s="22"/>
      <c r="L328" s="47" t="str">
        <f t="shared" si="53"/>
        <v/>
      </c>
      <c r="M328" s="22"/>
      <c r="N328" s="22"/>
      <c r="O328" s="22"/>
      <c r="P328" s="22"/>
      <c r="Q328" s="22"/>
      <c r="R328" s="22"/>
      <c r="S328" s="22"/>
      <c r="T328" s="19"/>
      <c r="U328" s="19"/>
      <c r="V328" s="19"/>
      <c r="W328" s="19"/>
      <c r="X328" s="19"/>
      <c r="Y328" s="19"/>
      <c r="Z328" s="19"/>
      <c r="AA328" s="22"/>
      <c r="AB328" s="22"/>
      <c r="AC328" s="22"/>
      <c r="AD328" s="22"/>
    </row>
    <row r="329" spans="2:30" ht="13.5" customHeight="1" x14ac:dyDescent="0.2">
      <c r="B329" s="43"/>
      <c r="C329" s="19"/>
      <c r="D329" s="19"/>
      <c r="E329" s="19"/>
      <c r="F329" s="19"/>
      <c r="G329" s="19"/>
      <c r="H329" s="19"/>
      <c r="I329" s="19"/>
      <c r="J329" s="22"/>
      <c r="K329" s="22"/>
      <c r="L329" s="47" t="str">
        <f t="shared" si="53"/>
        <v/>
      </c>
      <c r="M329" s="22"/>
      <c r="N329" s="22"/>
      <c r="O329" s="22"/>
      <c r="P329" s="22"/>
      <c r="Q329" s="22"/>
      <c r="R329" s="22"/>
      <c r="S329" s="22"/>
      <c r="T329" s="19"/>
      <c r="U329" s="19"/>
      <c r="V329" s="19"/>
      <c r="W329" s="19"/>
      <c r="X329" s="19"/>
      <c r="Y329" s="19"/>
      <c r="Z329" s="19"/>
      <c r="AA329" s="22"/>
      <c r="AB329" s="22"/>
      <c r="AC329" s="22"/>
      <c r="AD329" s="22"/>
    </row>
    <row r="330" spans="2:30" ht="13.5" customHeight="1" x14ac:dyDescent="0.2">
      <c r="B330" s="43"/>
      <c r="C330" s="19"/>
      <c r="D330" s="19"/>
      <c r="E330" s="19"/>
      <c r="F330" s="19"/>
      <c r="G330" s="19"/>
      <c r="H330" s="19"/>
      <c r="I330" s="19"/>
      <c r="J330" s="22"/>
      <c r="K330" s="22"/>
      <c r="L330" s="47" t="str">
        <f t="shared" si="53"/>
        <v/>
      </c>
      <c r="M330" s="22"/>
      <c r="N330" s="22"/>
      <c r="O330" s="22"/>
      <c r="P330" s="22"/>
      <c r="Q330" s="22"/>
      <c r="R330" s="22"/>
      <c r="S330" s="22"/>
      <c r="T330" s="19"/>
      <c r="U330" s="19"/>
      <c r="V330" s="19"/>
      <c r="W330" s="19"/>
      <c r="X330" s="19"/>
      <c r="Y330" s="19"/>
      <c r="Z330" s="19"/>
      <c r="AA330" s="22"/>
      <c r="AB330" s="22"/>
      <c r="AC330" s="22"/>
      <c r="AD330" s="22"/>
    </row>
    <row r="331" spans="2:30" ht="13.5" customHeight="1" x14ac:dyDescent="0.2">
      <c r="B331" s="43"/>
      <c r="C331" s="19"/>
      <c r="D331" s="19"/>
      <c r="E331" s="19"/>
      <c r="F331" s="19"/>
      <c r="G331" s="19"/>
      <c r="H331" s="19"/>
      <c r="I331" s="19"/>
      <c r="J331" s="22"/>
      <c r="K331" s="22"/>
      <c r="L331" s="47" t="str">
        <f t="shared" si="53"/>
        <v/>
      </c>
      <c r="M331" s="22"/>
      <c r="N331" s="22"/>
      <c r="O331" s="22"/>
      <c r="P331" s="22"/>
      <c r="Q331" s="22"/>
      <c r="R331" s="22"/>
      <c r="S331" s="22"/>
      <c r="T331" s="19"/>
      <c r="U331" s="19"/>
      <c r="V331" s="19"/>
      <c r="W331" s="19"/>
      <c r="X331" s="19"/>
      <c r="Y331" s="19"/>
      <c r="Z331" s="19"/>
      <c r="AA331" s="22"/>
      <c r="AB331" s="22"/>
      <c r="AC331" s="22"/>
      <c r="AD331" s="22"/>
    </row>
    <row r="332" spans="2:30" ht="13.5" customHeight="1" x14ac:dyDescent="0.2">
      <c r="B332" s="43"/>
      <c r="C332" s="19"/>
      <c r="D332" s="19"/>
      <c r="E332" s="19"/>
      <c r="F332" s="19"/>
      <c r="G332" s="19"/>
      <c r="H332" s="19"/>
      <c r="I332" s="19"/>
      <c r="J332" s="22"/>
      <c r="K332" s="22"/>
      <c r="L332" s="47" t="str">
        <f t="shared" si="53"/>
        <v/>
      </c>
      <c r="M332" s="22"/>
      <c r="N332" s="22"/>
      <c r="O332" s="22"/>
      <c r="P332" s="22"/>
      <c r="Q332" s="22"/>
      <c r="R332" s="22"/>
      <c r="S332" s="22"/>
      <c r="T332" s="19"/>
      <c r="U332" s="19"/>
      <c r="V332" s="19"/>
      <c r="W332" s="19"/>
      <c r="X332" s="19"/>
      <c r="Y332" s="19"/>
      <c r="Z332" s="19"/>
      <c r="AA332" s="22"/>
      <c r="AB332" s="22"/>
      <c r="AC332" s="22"/>
      <c r="AD332" s="22"/>
    </row>
    <row r="333" spans="2:30" ht="13.5" customHeight="1" x14ac:dyDescent="0.2">
      <c r="B333" s="43"/>
      <c r="C333" s="19"/>
      <c r="D333" s="19"/>
      <c r="E333" s="19"/>
      <c r="F333" s="19"/>
      <c r="G333" s="19"/>
      <c r="H333" s="19"/>
      <c r="I333" s="19"/>
      <c r="J333" s="22"/>
      <c r="K333" s="22"/>
      <c r="L333" s="47" t="str">
        <f t="shared" si="53"/>
        <v/>
      </c>
      <c r="M333" s="22"/>
      <c r="N333" s="22"/>
      <c r="O333" s="22"/>
      <c r="P333" s="22"/>
      <c r="Q333" s="22"/>
      <c r="R333" s="22"/>
      <c r="S333" s="22"/>
      <c r="T333" s="19"/>
      <c r="U333" s="19"/>
      <c r="V333" s="19"/>
      <c r="W333" s="19"/>
      <c r="X333" s="19"/>
      <c r="Y333" s="19"/>
      <c r="Z333" s="19"/>
      <c r="AA333" s="22"/>
      <c r="AB333" s="22"/>
      <c r="AC333" s="22"/>
      <c r="AD333" s="22"/>
    </row>
    <row r="334" spans="2:30" ht="13.5" customHeight="1" x14ac:dyDescent="0.2">
      <c r="B334" s="43"/>
      <c r="C334" s="19"/>
      <c r="D334" s="19"/>
      <c r="E334" s="19"/>
      <c r="F334" s="19"/>
      <c r="G334" s="19"/>
      <c r="H334" s="19"/>
      <c r="I334" s="19"/>
      <c r="J334" s="22"/>
      <c r="K334" s="22"/>
      <c r="L334" s="47" t="str">
        <f t="shared" si="53"/>
        <v/>
      </c>
      <c r="M334" s="22"/>
      <c r="N334" s="22"/>
      <c r="O334" s="22"/>
      <c r="P334" s="22"/>
      <c r="Q334" s="22"/>
      <c r="R334" s="22"/>
      <c r="S334" s="22"/>
      <c r="T334" s="19"/>
      <c r="U334" s="19"/>
      <c r="V334" s="19"/>
      <c r="W334" s="19"/>
      <c r="X334" s="19"/>
      <c r="Y334" s="19"/>
      <c r="Z334" s="19"/>
      <c r="AA334" s="22"/>
      <c r="AB334" s="22"/>
      <c r="AC334" s="22"/>
      <c r="AD334" s="22"/>
    </row>
    <row r="335" spans="2:30" ht="13.5" customHeight="1" x14ac:dyDescent="0.2">
      <c r="B335" s="43"/>
      <c r="C335" s="19"/>
      <c r="D335" s="19"/>
      <c r="E335" s="19"/>
      <c r="F335" s="19"/>
      <c r="G335" s="19"/>
      <c r="H335" s="19"/>
      <c r="I335" s="19"/>
      <c r="J335" s="22"/>
      <c r="K335" s="22"/>
      <c r="L335" s="47" t="str">
        <f t="shared" si="53"/>
        <v/>
      </c>
      <c r="M335" s="22"/>
      <c r="N335" s="22"/>
      <c r="O335" s="22"/>
      <c r="P335" s="22"/>
      <c r="Q335" s="22"/>
      <c r="R335" s="22"/>
      <c r="S335" s="22"/>
      <c r="T335" s="19"/>
      <c r="U335" s="19"/>
      <c r="V335" s="19"/>
      <c r="W335" s="19"/>
      <c r="X335" s="19"/>
      <c r="Y335" s="19"/>
      <c r="Z335" s="19"/>
      <c r="AA335" s="22"/>
      <c r="AB335" s="22"/>
      <c r="AC335" s="22"/>
      <c r="AD335" s="22"/>
    </row>
    <row r="336" spans="2:30" ht="13.5" customHeight="1" x14ac:dyDescent="0.2">
      <c r="B336" s="43"/>
      <c r="C336" s="19"/>
      <c r="D336" s="19"/>
      <c r="E336" s="19"/>
      <c r="F336" s="19"/>
      <c r="G336" s="19"/>
      <c r="H336" s="19"/>
      <c r="I336" s="19"/>
      <c r="J336" s="22"/>
      <c r="K336" s="22"/>
      <c r="L336" s="47" t="str">
        <f t="shared" si="53"/>
        <v/>
      </c>
      <c r="M336" s="22"/>
      <c r="N336" s="22"/>
      <c r="O336" s="22"/>
      <c r="P336" s="22"/>
      <c r="Q336" s="22"/>
      <c r="R336" s="22"/>
      <c r="S336" s="22"/>
      <c r="T336" s="19"/>
      <c r="U336" s="19"/>
      <c r="V336" s="19"/>
      <c r="W336" s="19"/>
      <c r="X336" s="19"/>
      <c r="Y336" s="19"/>
      <c r="Z336" s="19"/>
      <c r="AA336" s="22"/>
      <c r="AB336" s="22"/>
      <c r="AC336" s="22"/>
      <c r="AD336" s="22"/>
    </row>
    <row r="337" spans="2:30" ht="13.5" customHeight="1" x14ac:dyDescent="0.2">
      <c r="B337" s="43"/>
      <c r="C337" s="19"/>
      <c r="D337" s="19"/>
      <c r="E337" s="19"/>
      <c r="F337" s="19"/>
      <c r="G337" s="19"/>
      <c r="H337" s="19"/>
      <c r="I337" s="19"/>
      <c r="J337" s="22"/>
      <c r="K337" s="22"/>
      <c r="L337" s="47" t="str">
        <f t="shared" si="53"/>
        <v/>
      </c>
      <c r="M337" s="22"/>
      <c r="N337" s="22"/>
      <c r="O337" s="22"/>
      <c r="P337" s="22"/>
      <c r="Q337" s="22"/>
      <c r="R337" s="22"/>
      <c r="S337" s="22"/>
      <c r="T337" s="19"/>
      <c r="U337" s="19"/>
      <c r="V337" s="19"/>
      <c r="W337" s="19"/>
      <c r="X337" s="19"/>
      <c r="Y337" s="19"/>
      <c r="Z337" s="19"/>
      <c r="AA337" s="22"/>
      <c r="AB337" s="22"/>
      <c r="AC337" s="22"/>
      <c r="AD337" s="22"/>
    </row>
    <row r="338" spans="2:30" ht="13.5" customHeight="1" x14ac:dyDescent="0.2">
      <c r="B338" s="43"/>
      <c r="C338" s="19"/>
      <c r="D338" s="19"/>
      <c r="E338" s="19"/>
      <c r="F338" s="19"/>
      <c r="G338" s="19"/>
      <c r="H338" s="19"/>
      <c r="I338" s="19"/>
      <c r="J338" s="22"/>
      <c r="K338" s="22"/>
      <c r="L338" s="47" t="str">
        <f t="shared" si="53"/>
        <v/>
      </c>
      <c r="M338" s="22"/>
      <c r="N338" s="22"/>
      <c r="O338" s="22"/>
      <c r="P338" s="22"/>
      <c r="Q338" s="22"/>
      <c r="R338" s="22"/>
      <c r="S338" s="22"/>
      <c r="T338" s="19"/>
      <c r="U338" s="19"/>
      <c r="V338" s="19"/>
      <c r="W338" s="19"/>
      <c r="X338" s="19"/>
      <c r="Y338" s="19"/>
      <c r="Z338" s="19"/>
      <c r="AA338" s="22"/>
      <c r="AB338" s="22"/>
      <c r="AC338" s="22"/>
      <c r="AD338" s="22"/>
    </row>
    <row r="339" spans="2:30" ht="13.5" customHeight="1" x14ac:dyDescent="0.2">
      <c r="B339" s="43"/>
      <c r="C339" s="19"/>
      <c r="D339" s="19"/>
      <c r="E339" s="19"/>
      <c r="F339" s="19"/>
      <c r="G339" s="19"/>
      <c r="H339" s="19"/>
      <c r="I339" s="19"/>
      <c r="J339" s="22"/>
      <c r="K339" s="22"/>
      <c r="L339" s="47" t="str">
        <f t="shared" si="53"/>
        <v/>
      </c>
      <c r="M339" s="22"/>
      <c r="N339" s="22"/>
      <c r="O339" s="22"/>
      <c r="P339" s="22"/>
      <c r="Q339" s="22"/>
      <c r="R339" s="22"/>
      <c r="S339" s="22"/>
      <c r="T339" s="19"/>
      <c r="U339" s="19"/>
      <c r="V339" s="19"/>
      <c r="W339" s="19"/>
      <c r="X339" s="19"/>
      <c r="Y339" s="19"/>
      <c r="Z339" s="19"/>
      <c r="AA339" s="22"/>
      <c r="AB339" s="22"/>
      <c r="AC339" s="22"/>
      <c r="AD339" s="22"/>
    </row>
    <row r="340" spans="2:30" ht="13.5" customHeight="1" x14ac:dyDescent="0.2">
      <c r="B340" s="43"/>
      <c r="C340" s="19"/>
      <c r="D340" s="19"/>
      <c r="E340" s="19"/>
      <c r="F340" s="19"/>
      <c r="G340" s="19"/>
      <c r="H340" s="19"/>
      <c r="I340" s="19"/>
      <c r="J340" s="22"/>
      <c r="K340" s="22"/>
      <c r="L340" s="47" t="str">
        <f t="shared" si="53"/>
        <v/>
      </c>
      <c r="M340" s="22"/>
      <c r="N340" s="22"/>
      <c r="O340" s="22"/>
      <c r="P340" s="22"/>
      <c r="Q340" s="22"/>
      <c r="R340" s="22"/>
      <c r="S340" s="22"/>
      <c r="T340" s="19"/>
      <c r="U340" s="19"/>
      <c r="V340" s="19"/>
      <c r="W340" s="19"/>
      <c r="X340" s="19"/>
      <c r="Y340" s="19"/>
      <c r="Z340" s="19"/>
      <c r="AA340" s="22"/>
      <c r="AB340" s="22"/>
      <c r="AC340" s="22"/>
      <c r="AD340" s="22"/>
    </row>
    <row r="341" spans="2:30" ht="13.5" customHeight="1" x14ac:dyDescent="0.2">
      <c r="B341" s="43"/>
      <c r="C341" s="19"/>
      <c r="D341" s="19"/>
      <c r="E341" s="19"/>
      <c r="F341" s="19"/>
      <c r="G341" s="19"/>
      <c r="H341" s="19"/>
      <c r="I341" s="19"/>
      <c r="J341" s="22"/>
      <c r="K341" s="22"/>
      <c r="L341" s="47" t="str">
        <f t="shared" si="53"/>
        <v/>
      </c>
      <c r="M341" s="22"/>
      <c r="N341" s="22"/>
      <c r="O341" s="22"/>
      <c r="P341" s="22"/>
      <c r="Q341" s="22"/>
      <c r="R341" s="22"/>
      <c r="S341" s="22"/>
      <c r="T341" s="19"/>
      <c r="U341" s="19"/>
      <c r="V341" s="19"/>
      <c r="W341" s="19"/>
      <c r="X341" s="19"/>
      <c r="Y341" s="19"/>
      <c r="Z341" s="19"/>
      <c r="AA341" s="22"/>
      <c r="AB341" s="22"/>
      <c r="AC341" s="22"/>
      <c r="AD341" s="22"/>
    </row>
    <row r="342" spans="2:30" ht="13.5" customHeight="1" x14ac:dyDescent="0.2">
      <c r="B342" s="43"/>
      <c r="C342" s="19"/>
      <c r="D342" s="19"/>
      <c r="E342" s="19"/>
      <c r="F342" s="19"/>
      <c r="G342" s="19"/>
      <c r="H342" s="19"/>
      <c r="I342" s="19"/>
      <c r="J342" s="22"/>
      <c r="K342" s="22"/>
      <c r="L342" s="47" t="str">
        <f t="shared" si="53"/>
        <v/>
      </c>
      <c r="M342" s="22"/>
      <c r="N342" s="22"/>
      <c r="O342" s="22"/>
      <c r="P342" s="22"/>
      <c r="Q342" s="22"/>
      <c r="R342" s="22"/>
      <c r="S342" s="22"/>
      <c r="T342" s="19"/>
      <c r="U342" s="19"/>
      <c r="V342" s="19"/>
      <c r="W342" s="19"/>
      <c r="X342" s="19"/>
      <c r="Y342" s="19"/>
      <c r="Z342" s="19"/>
      <c r="AA342" s="22"/>
      <c r="AB342" s="22"/>
      <c r="AC342" s="22"/>
      <c r="AD342" s="22"/>
    </row>
    <row r="343" spans="2:30" ht="13.5" customHeight="1" x14ac:dyDescent="0.2">
      <c r="B343" s="43"/>
      <c r="C343" s="19"/>
      <c r="D343" s="19"/>
      <c r="E343" s="19"/>
      <c r="F343" s="19"/>
      <c r="G343" s="19"/>
      <c r="H343" s="19"/>
      <c r="I343" s="19"/>
      <c r="J343" s="22"/>
      <c r="K343" s="22"/>
      <c r="L343" s="47" t="str">
        <f t="shared" si="53"/>
        <v/>
      </c>
      <c r="M343" s="22"/>
      <c r="N343" s="22"/>
      <c r="O343" s="22"/>
      <c r="P343" s="22"/>
      <c r="Q343" s="22"/>
      <c r="R343" s="22"/>
      <c r="S343" s="22"/>
      <c r="T343" s="19"/>
      <c r="U343" s="19"/>
      <c r="V343" s="19"/>
      <c r="W343" s="19"/>
      <c r="X343" s="19"/>
      <c r="Y343" s="19"/>
      <c r="Z343" s="19"/>
      <c r="AA343" s="22"/>
      <c r="AB343" s="19"/>
      <c r="AC343" s="22"/>
      <c r="AD343" s="22"/>
    </row>
    <row r="344" spans="2:30" ht="13.5" customHeight="1" x14ac:dyDescent="0.2">
      <c r="B344" s="43"/>
      <c r="C344" s="19"/>
      <c r="D344" s="19"/>
      <c r="E344" s="19"/>
      <c r="F344" s="19"/>
      <c r="G344" s="19"/>
      <c r="H344" s="19"/>
      <c r="I344" s="19"/>
      <c r="J344" s="22"/>
      <c r="K344" s="22"/>
      <c r="L344" s="47" t="str">
        <f t="shared" si="53"/>
        <v/>
      </c>
      <c r="M344" s="22"/>
      <c r="N344" s="22"/>
      <c r="O344" s="22"/>
      <c r="P344" s="22"/>
      <c r="Q344" s="22"/>
      <c r="R344" s="22"/>
      <c r="S344" s="22"/>
      <c r="T344" s="19"/>
      <c r="U344" s="19"/>
      <c r="V344" s="19"/>
      <c r="W344" s="19"/>
      <c r="X344" s="19"/>
      <c r="Y344" s="19"/>
      <c r="Z344" s="19"/>
      <c r="AA344" s="19"/>
      <c r="AB344" s="19"/>
      <c r="AC344" s="22"/>
      <c r="AD344" s="22"/>
    </row>
    <row r="345" spans="2:30" ht="13.5" customHeight="1" x14ac:dyDescent="0.2">
      <c r="B345" s="19"/>
      <c r="C345" s="19"/>
      <c r="D345" s="19"/>
      <c r="E345" s="19"/>
      <c r="F345" s="19"/>
      <c r="G345" s="19"/>
      <c r="H345" s="19"/>
      <c r="I345" s="19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</row>
    <row r="346" spans="2:30" ht="15.75" customHeight="1" x14ac:dyDescent="0.2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</row>
    <row r="347" spans="2:30" ht="15.75" customHeight="1" x14ac:dyDescent="0.2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</row>
    <row r="348" spans="2:30" ht="15.75" customHeight="1" x14ac:dyDescent="0.2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</row>
    <row r="349" spans="2:30" ht="15.75" customHeight="1" x14ac:dyDescent="0.2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</row>
    <row r="350" spans="2:30" ht="15.75" customHeight="1" x14ac:dyDescent="0.2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</row>
    <row r="351" spans="2:30" ht="15.75" customHeight="1" x14ac:dyDescent="0.2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</row>
    <row r="352" spans="2:30" ht="15.75" customHeight="1" x14ac:dyDescent="0.2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</row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4:AB203" xr:uid="{00000000-0009-0000-0000-000007000000}"/>
  <mergeCells count="1">
    <mergeCell ref="H13:I1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New Summary</vt:lpstr>
      <vt:lpstr>Under 6.2</vt:lpstr>
      <vt:lpstr>Minis Draw v2</vt:lpstr>
      <vt:lpstr>Under 7.2</vt:lpstr>
      <vt:lpstr>Under 9.2</vt:lpstr>
      <vt:lpstr>Under 7</vt:lpstr>
      <vt:lpstr>Under 8</vt:lpstr>
      <vt:lpstr>Under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Bartlett John</dc:creator>
  <cp:lastModifiedBy>Rob Collins</cp:lastModifiedBy>
  <dcterms:created xsi:type="dcterms:W3CDTF">2020-06-24T02:24:33Z</dcterms:created>
  <dcterms:modified xsi:type="dcterms:W3CDTF">2021-05-10T19:33:38Z</dcterms:modified>
</cp:coreProperties>
</file>